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nments\"/>
    </mc:Choice>
  </mc:AlternateContent>
  <xr:revisionPtr revIDLastSave="0" documentId="8_{FC79D86D-8284-48E7-9365-F0A7D65CABEF}" xr6:coauthVersionLast="47" xr6:coauthVersionMax="47" xr10:uidLastSave="{00000000-0000-0000-0000-000000000000}"/>
  <bookViews>
    <workbookView xWindow="25692" yWindow="1080" windowWidth="17280" windowHeight="9420" tabRatio="723" firstSheet="2" activeTab="5" xr2:uid="{00000000-000D-0000-FFFF-FFFF00000000}"/>
  </bookViews>
  <sheets>
    <sheet name="Crowdfunding" sheetId="1" r:id="rId1"/>
    <sheet name="Outcome(Parent Category)" sheetId="2" r:id="rId2"/>
    <sheet name="Outcome(sub-catergory)" sheetId="3" r:id="rId3"/>
    <sheet name="Outcome(Years-Created)" sheetId="7" r:id="rId4"/>
    <sheet name="Outcome(Goal)" sheetId="8" r:id="rId5"/>
    <sheet name="Statistical Analysis" sheetId="9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9" l="1"/>
  <c r="F18" i="9"/>
  <c r="C19" i="9"/>
  <c r="C18" i="9"/>
  <c r="F14" i="9" l="1"/>
  <c r="F17" i="9"/>
  <c r="F16" i="9"/>
  <c r="F15" i="9"/>
  <c r="C17" i="9"/>
  <c r="C16" i="9"/>
  <c r="C15" i="9"/>
  <c r="C14" i="9"/>
  <c r="H3" i="8"/>
  <c r="H10" i="8"/>
  <c r="H11" i="8"/>
  <c r="G9" i="8"/>
  <c r="G2" i="8"/>
  <c r="F3" i="8"/>
  <c r="E3" i="8"/>
  <c r="G3" i="8" s="1"/>
  <c r="E4" i="8"/>
  <c r="G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G12" i="8" s="1"/>
  <c r="E13" i="8"/>
  <c r="F13" i="8" s="1"/>
  <c r="E2" i="8"/>
  <c r="F2" i="8" s="1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B8" i="8"/>
  <c r="B7" i="8"/>
  <c r="B6" i="8"/>
  <c r="B5" i="8"/>
  <c r="B4" i="8"/>
  <c r="B3" i="8"/>
  <c r="B2" i="8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11" i="8" l="1"/>
  <c r="H9" i="8"/>
  <c r="G10" i="8"/>
  <c r="H8" i="8"/>
  <c r="H7" i="8"/>
  <c r="H6" i="8"/>
  <c r="H13" i="8"/>
  <c r="H5" i="8"/>
  <c r="H12" i="8"/>
  <c r="H4" i="8"/>
  <c r="H2" i="8"/>
  <c r="F4" i="8"/>
  <c r="G8" i="8"/>
  <c r="G7" i="8"/>
  <c r="G6" i="8"/>
  <c r="G13" i="8"/>
  <c r="G5" i="8"/>
  <c r="F12" i="8"/>
</calcChain>
</file>

<file path=xl/sharedStrings.xml><?xml version="1.0" encoding="utf-8"?>
<sst xmlns="http://schemas.openxmlformats.org/spreadsheetml/2006/main" count="8157" uniqueCount="2115">
  <si>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</si>
  <si>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</si>
  <si>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</si>
  <si>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</si>
  <si>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</si>
  <si>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</si>
  <si>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</si>
  <si>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</si>
  <si>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</si>
  <si>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</si>
  <si>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</si>
  <si>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</si>
  <si>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</si>
  <si>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</si>
  <si>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</si>
  <si>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</si>
  <si>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</si>
  <si>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</si>
  <si>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</si>
  <si>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</si>
  <si>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</si>
  <si>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</si>
  <si>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</si>
  <si>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</si>
  <si>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</si>
  <si>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</si>
  <si>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</si>
  <si>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</si>
  <si>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</si>
  <si>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</si>
  <si>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</si>
  <si>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</si>
  <si>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</si>
  <si>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</si>
  <si>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</si>
  <si>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</si>
  <si>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</si>
  <si>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</si>
  <si>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</si>
  <si>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</si>
  <si>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</si>
  <si>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</si>
  <si>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</si>
  <si>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</si>
  <si>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</si>
  <si>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</si>
  <si>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</si>
  <si>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</si>
  <si>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</si>
  <si>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</si>
  <si>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</si>
  <si>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</si>
  <si>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</si>
  <si>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</si>
  <si>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</si>
  <si>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</si>
  <si>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</si>
  <si>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</si>
  <si>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</si>
  <si>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</si>
  <si>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</si>
  <si>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</si>
  <si>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</si>
  <si>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</si>
  <si>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</si>
  <si>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</si>
  <si>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</si>
  <si>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</si>
  <si>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</si>
  <si>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</si>
  <si>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</si>
  <si>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</si>
  <si>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</si>
  <si>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</si>
  <si>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</si>
  <si>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</si>
  <si>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</si>
  <si>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</si>
  <si>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</si>
  <si>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</si>
  <si>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</si>
  <si>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</si>
  <si>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</si>
  <si>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</si>
  <si>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</si>
  <si>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</si>
  <si>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</si>
  <si>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</si>
  <si>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</si>
  <si>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</si>
  <si>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</si>
  <si>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</si>
  <si>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</si>
  <si>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</si>
  <si>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</si>
  <si>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</si>
  <si>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</si>
  <si>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</si>
  <si>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</si>
  <si>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</si>
  <si>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</si>
  <si>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</si>
  <si>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</si>
  <si>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</si>
  <si>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</si>
  <si>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</si>
  <si>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</si>
  <si>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</si>
  <si>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</si>
  <si>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</si>
  <si>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</si>
  <si>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</si>
  <si>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</si>
  <si>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</si>
  <si>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</si>
  <si>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</si>
  <si>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</si>
  <si>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</si>
  <si>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</si>
  <si>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</si>
  <si>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</si>
  <si>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</si>
  <si>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</si>
  <si>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</si>
  <si>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</si>
  <si>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</si>
  <si>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</si>
  <si>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</si>
  <si>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</si>
  <si>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</si>
  <si>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</si>
  <si>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</si>
  <si>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</si>
  <si>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</si>
  <si>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</si>
  <si>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</si>
  <si>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</si>
  <si>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</si>
  <si>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</si>
  <si>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</si>
  <si>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</si>
  <si>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</si>
  <si>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</si>
  <si>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</si>
  <si>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</si>
  <si>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</si>
  <si>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</si>
  <si>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</si>
  <si>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</si>
  <si>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</si>
  <si>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</si>
  <si>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</si>
  <si>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</si>
  <si>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</si>
  <si>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</si>
  <si>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</si>
  <si>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</si>
  <si>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</si>
  <si>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</si>
  <si>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</si>
  <si>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</si>
  <si>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</si>
  <si>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</si>
  <si>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</si>
  <si>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</si>
  <si>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</si>
  <si>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</si>
  <si>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</si>
  <si>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</si>
  <si>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</si>
  <si>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</si>
  <si>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</si>
  <si>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</si>
  <si>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</si>
  <si>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</si>
  <si>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</si>
  <si>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</si>
  <si>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</si>
  <si>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</si>
  <si>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</si>
  <si>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</si>
  <si>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</si>
  <si>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</si>
  <si>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</si>
  <si>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</si>
  <si>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</si>
  <si>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</si>
  <si>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</si>
  <si>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</si>
  <si>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</si>
  <si>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</si>
  <si>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</si>
  <si>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</si>
  <si>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</si>
  <si>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</si>
  <si>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</si>
  <si>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</si>
  <si>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</si>
  <si>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</si>
  <si>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</si>
  <si>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</si>
  <si>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</si>
  <si>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</si>
  <si>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</si>
  <si>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</si>
  <si>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</si>
  <si>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</si>
  <si>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</si>
  <si>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</si>
  <si>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</si>
  <si>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</si>
  <si>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</si>
  <si>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</si>
  <si>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</si>
  <si>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</si>
  <si>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</si>
  <si>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</si>
  <si>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</si>
  <si>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</si>
  <si>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</si>
  <si>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</si>
  <si>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</si>
  <si>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</si>
  <si>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</si>
  <si>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</si>
  <si>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</si>
  <si>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</si>
  <si>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</si>
  <si>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</si>
  <si>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</si>
  <si>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</si>
  <si>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</si>
  <si>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</si>
  <si>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</si>
  <si>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</si>
  <si>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</si>
  <si>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</si>
  <si>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</si>
  <si>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</si>
  <si>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</si>
  <si>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</si>
  <si>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</si>
  <si>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</si>
  <si>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</si>
  <si>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</si>
  <si>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</si>
  <si>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</si>
  <si>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</si>
  <si>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</si>
  <si>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</si>
  <si>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</si>
  <si>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</si>
  <si>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</si>
  <si>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</si>
  <si>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</si>
  <si>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</si>
  <si>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</si>
  <si>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</si>
  <si>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</si>
  <si>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</si>
  <si>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</si>
  <si>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</si>
  <si>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</si>
  <si>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</si>
  <si>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</si>
  <si>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</si>
  <si>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</si>
  <si>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</si>
  <si>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</si>
  <si>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</si>
  <si>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</si>
  <si>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</si>
  <si>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</si>
  <si>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</si>
  <si>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</si>
  <si>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</si>
  <si>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</si>
  <si>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</si>
  <si>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</si>
  <si>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</si>
  <si>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</si>
  <si>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</si>
  <si>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</si>
  <si>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</si>
  <si>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</si>
  <si>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</si>
  <si>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</si>
  <si>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</si>
  <si>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</si>
  <si>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</si>
  <si>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</si>
  <si>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</si>
  <si>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</si>
  <si>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</si>
  <si>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</si>
  <si>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</si>
  <si>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</si>
  <si>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</si>
  <si>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</si>
  <si>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</si>
  <si>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</si>
  <si>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</si>
  <si>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</si>
  <si>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</si>
  <si>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</si>
  <si>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</si>
  <si>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</si>
  <si>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</si>
  <si>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</si>
  <si>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</si>
  <si>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</si>
  <si>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</si>
  <si>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</si>
  <si>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</si>
  <si>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</si>
  <si>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</si>
  <si>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</si>
  <si>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</si>
  <si>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</si>
  <si>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</si>
  <si>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</si>
  <si>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</si>
  <si>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</si>
  <si>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</si>
  <si>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</si>
  <si>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</si>
  <si>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</si>
  <si>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</si>
  <si>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</si>
  <si>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</si>
  <si>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</si>
  <si>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</si>
  <si>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</si>
  <si>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</si>
  <si>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</si>
  <si>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</si>
  <si>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</si>
  <si>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</si>
  <si>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</si>
  <si>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</si>
  <si>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</si>
  <si>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</si>
  <si>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</si>
  <si>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</si>
  <si>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</si>
  <si>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</si>
  <si>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</si>
  <si>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</si>
  <si>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</si>
  <si>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</si>
  <si>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</si>
  <si>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</si>
  <si>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</si>
  <si>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</si>
  <si>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</si>
  <si>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</si>
  <si>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</si>
  <si>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</si>
  <si>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</si>
  <si>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</si>
  <si>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</si>
  <si>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</si>
  <si>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</si>
  <si>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</si>
  <si>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</si>
  <si>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</si>
  <si>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</si>
  <si>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</si>
  <si>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</si>
  <si>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</si>
  <si>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</si>
  <si>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</si>
  <si>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</si>
  <si>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</si>
  <si>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</si>
  <si>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</si>
  <si>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</si>
  <si>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</si>
  <si>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</si>
  <si>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</si>
  <si>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</si>
  <si>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</si>
  <si>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</si>
  <si>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</si>
  <si>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</si>
  <si>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</si>
  <si>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</si>
  <si>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</si>
  <si>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</si>
  <si>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</si>
  <si>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</si>
  <si>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</si>
  <si>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</si>
  <si>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</si>
  <si>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</si>
  <si>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</si>
  <si>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</si>
  <si>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</si>
  <si>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</si>
  <si>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</si>
  <si>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</si>
  <si>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</si>
  <si>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</si>
  <si>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</si>
  <si>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</si>
  <si>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</si>
  <si>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</si>
  <si>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</si>
  <si>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</si>
  <si>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</si>
  <si>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</si>
  <si>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</si>
  <si>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</si>
  <si>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</si>
  <si>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</si>
  <si>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</si>
  <si>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</si>
  <si>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</si>
  <si>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</si>
  <si>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</si>
  <si>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</si>
  <si>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</si>
  <si>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</si>
  <si>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</si>
  <si>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</si>
  <si>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</si>
  <si>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</si>
  <si>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</si>
  <si>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</si>
  <si>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</si>
  <si>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</si>
  <si>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</si>
  <si>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</si>
  <si>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</si>
  <si>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</si>
  <si>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</si>
  <si>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</si>
  <si>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</si>
  <si>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</si>
  <si>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</si>
  <si>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</si>
  <si>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</si>
  <si>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</si>
  <si>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</si>
  <si>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</si>
  <si>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</si>
  <si>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</si>
  <si>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</si>
  <si>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</si>
  <si>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</si>
  <si>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</si>
  <si>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</si>
  <si>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</si>
  <si>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</si>
  <si>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</si>
  <si>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</si>
  <si>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</si>
  <si>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</si>
  <si>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</si>
  <si>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</si>
  <si>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</si>
  <si>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</si>
  <si>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</si>
  <si>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</si>
  <si>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</si>
  <si>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</si>
  <si>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</si>
  <si>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</si>
  <si>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</si>
  <si>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</si>
  <si>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</si>
  <si>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</si>
  <si>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</si>
  <si>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</si>
  <si>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</si>
  <si>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</si>
  <si>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</si>
  <si>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</si>
  <si>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</si>
  <si>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</si>
  <si>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</si>
  <si>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</si>
  <si>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</si>
  <si>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</si>
  <si>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</si>
  <si>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</si>
  <si>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</si>
  <si>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</si>
  <si>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</si>
  <si>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</si>
  <si>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</si>
  <si>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</si>
  <si>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</si>
  <si>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</si>
  <si>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</si>
  <si>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</si>
  <si>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</si>
  <si>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</si>
  <si>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</si>
  <si>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</si>
  <si>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</si>
  <si>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</si>
  <si>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</si>
  <si>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</si>
  <si>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</si>
  <si>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</si>
  <si>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</si>
  <si>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</si>
  <si>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</si>
  <si>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</si>
  <si>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</si>
  <si>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</si>
  <si>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</si>
  <si>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</si>
  <si>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</si>
  <si>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</si>
  <si>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</si>
  <si>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</si>
  <si>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</si>
  <si>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</si>
  <si>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</si>
  <si>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</si>
  <si>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</si>
  <si>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</si>
  <si>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</si>
  <si>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</si>
  <si>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</si>
  <si>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</si>
  <si>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</si>
  <si>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</si>
  <si>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</si>
  <si>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</si>
  <si>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</si>
  <si>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</si>
  <si>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</si>
  <si>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</si>
  <si>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</si>
  <si>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</si>
  <si>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</si>
  <si>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</si>
  <si>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</si>
  <si>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</si>
  <si>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</si>
  <si>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</si>
  <si>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</si>
  <si>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</si>
  <si>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</si>
  <si>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</si>
  <si>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</si>
  <si>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</si>
  <si>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</si>
  <si>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</si>
  <si>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</si>
  <si>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</si>
  <si>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</si>
  <si>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</si>
  <si>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</si>
  <si>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</si>
  <si>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</si>
  <si>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</si>
  <si>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</si>
  <si>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</si>
  <si>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</si>
  <si>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</si>
  <si>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</si>
  <si>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</si>
  <si>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</si>
  <si>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</si>
  <si>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</si>
  <si>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</si>
  <si>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</si>
  <si>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</si>
  <si>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</si>
  <si>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</si>
  <si>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</si>
  <si>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</si>
  <si>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</si>
  <si>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</si>
  <si>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</si>
  <si>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</si>
  <si>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</si>
  <si>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</si>
  <si>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</si>
  <si>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</si>
  <si>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</si>
  <si>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</si>
  <si>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</si>
  <si>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</si>
  <si>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</si>
  <si>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</si>
  <si>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</si>
  <si>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</si>
  <si>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</si>
  <si>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</si>
  <si>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</si>
  <si>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</si>
  <si>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</si>
  <si>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</si>
  <si>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</si>
  <si>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</si>
  <si>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</si>
  <si>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</si>
  <si>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</si>
  <si>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</si>
  <si>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</si>
  <si>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</si>
  <si>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</si>
  <si>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</si>
  <si>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</si>
  <si>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</si>
  <si>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</si>
  <si>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</si>
  <si>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</si>
  <si>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</si>
  <si>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</si>
  <si>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</si>
  <si>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</si>
  <si>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</si>
  <si>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</si>
  <si>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</si>
  <si>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</si>
  <si>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</si>
  <si>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</si>
  <si>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</si>
  <si>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</si>
  <si>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</si>
  <si>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</si>
  <si>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</si>
  <si>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</si>
  <si>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</si>
  <si>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</si>
  <si>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</si>
  <si>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</si>
  <si>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</si>
  <si>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</si>
  <si>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</si>
  <si>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</si>
  <si>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</si>
  <si>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</si>
  <si>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</si>
  <si>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</si>
  <si>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</si>
  <si>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</si>
  <si>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</si>
  <si>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</si>
  <si>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</si>
  <si>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</si>
  <si>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</si>
  <si>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</si>
  <si>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</si>
  <si>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</si>
  <si>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</si>
  <si>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</si>
  <si>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</si>
  <si>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</si>
  <si>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</si>
  <si>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</si>
  <si>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</si>
  <si>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</si>
  <si>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</si>
  <si>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</si>
  <si>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</si>
  <si>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</si>
  <si>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</si>
  <si>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</si>
  <si>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</si>
  <si>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</si>
  <si>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</si>
  <si>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</si>
  <si>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</si>
  <si>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</si>
  <si>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</si>
  <si>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</si>
  <si>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</si>
  <si>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</si>
  <si>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</si>
  <si>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</si>
  <si>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</si>
  <si>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</si>
  <si>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</si>
  <si>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</si>
  <si>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</si>
  <si>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</si>
  <si>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</si>
  <si>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</si>
  <si>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</si>
  <si>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</si>
  <si>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</si>
  <si>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</si>
  <si>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</si>
  <si>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</si>
  <si>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</si>
  <si>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</si>
  <si>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</si>
  <si>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</si>
  <si>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</si>
  <si>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</si>
  <si>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</si>
  <si>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</si>
  <si>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</si>
  <si>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</si>
  <si>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</si>
  <si>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</si>
  <si>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</si>
  <si>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</si>
  <si>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</si>
  <si>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</si>
  <si>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</si>
  <si>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</si>
  <si>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</si>
  <si>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</si>
  <si>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</si>
  <si>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</si>
  <si>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</si>
  <si>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</si>
  <si>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</si>
  <si>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</si>
  <si>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</si>
  <si>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</si>
  <si>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</si>
  <si>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</si>
  <si>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</si>
  <si>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</si>
  <si>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</si>
  <si>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</si>
  <si>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</si>
  <si>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</si>
  <si>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</si>
  <si>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</si>
  <si>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</si>
  <si>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</si>
  <si>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</si>
  <si>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</si>
  <si>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</si>
  <si>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</si>
  <si>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</si>
  <si>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</si>
  <si>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</si>
  <si>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</si>
  <si>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</si>
  <si>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</si>
  <si>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</si>
  <si>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</si>
  <si>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</si>
  <si>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</si>
  <si>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</si>
  <si>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</si>
  <si>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</si>
  <si>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</si>
  <si>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</si>
  <si>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</si>
  <si>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</si>
  <si>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</si>
  <si>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</si>
  <si>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</si>
  <si>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</si>
  <si>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</si>
  <si>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</si>
  <si>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</si>
  <si>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</si>
  <si>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</si>
  <si>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</si>
  <si>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</si>
  <si>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</si>
  <si>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</si>
  <si>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</si>
  <si>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</si>
  <si>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</si>
  <si>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</si>
  <si>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</si>
  <si>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</si>
  <si>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</si>
  <si>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</si>
  <si>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</si>
  <si>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</si>
  <si>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</si>
  <si>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</si>
  <si>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</si>
  <si>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</si>
  <si>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</si>
  <si>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</si>
  <si>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</si>
  <si>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</si>
  <si>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</si>
  <si>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</si>
  <si>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</si>
  <si>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</si>
  <si>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</si>
  <si>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</si>
  <si>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</si>
  <si>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</si>
  <si>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</si>
  <si>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</si>
  <si>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</si>
  <si>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</si>
  <si>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</si>
  <si>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</si>
  <si>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</si>
  <si>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</si>
  <si>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</si>
  <si>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</si>
  <si>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</si>
  <si>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</si>
  <si>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</si>
  <si>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</si>
  <si>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</si>
  <si>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</si>
  <si>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</si>
  <si>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</si>
  <si>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</si>
  <si>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</si>
  <si>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</si>
  <si>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</si>
  <si>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</si>
  <si>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</si>
  <si>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</si>
  <si>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</si>
  <si>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</si>
  <si>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</si>
  <si>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</si>
  <si>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</si>
  <si>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</si>
  <si>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</si>
  <si>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</si>
  <si>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</si>
  <si>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</si>
  <si>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</si>
  <si>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</si>
  <si>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</si>
  <si>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</si>
  <si>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</si>
  <si>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</si>
  <si>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</si>
  <si>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</si>
  <si>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</si>
  <si>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</si>
  <si>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</si>
  <si>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</si>
  <si>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</si>
  <si>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</si>
  <si>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</si>
  <si>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</si>
  <si>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</si>
  <si>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</si>
  <si>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</si>
  <si>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</si>
  <si>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</si>
  <si>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</si>
  <si>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</si>
  <si>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</si>
  <si>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</si>
  <si>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</si>
  <si>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</si>
  <si>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</si>
  <si>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</si>
  <si>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</si>
  <si>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</si>
  <si>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</si>
  <si>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</si>
  <si>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</si>
  <si>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</si>
  <si>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</si>
  <si>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</si>
  <si>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</si>
  <si>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</si>
  <si>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</si>
  <si>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</si>
  <si>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</si>
  <si>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</si>
  <si>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</si>
  <si>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</si>
  <si>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</si>
  <si>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</si>
  <si>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</si>
  <si>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</si>
  <si>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</si>
  <si>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</si>
  <si>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</si>
  <si>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</si>
  <si>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</si>
  <si>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</si>
  <si>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</si>
  <si>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</si>
  <si>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</si>
  <si>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</si>
  <si>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</si>
  <si>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</si>
  <si>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</si>
  <si>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</si>
  <si>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</si>
  <si>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</si>
  <si>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</si>
  <si>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</si>
  <si>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</si>
  <si>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</si>
  <si>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</si>
  <si>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</si>
  <si>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</si>
  <si>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</si>
  <si>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</si>
  <si>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</si>
  <si>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</si>
  <si>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</si>
  <si>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</si>
  <si>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</si>
  <si>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</si>
  <si>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</si>
  <si>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</si>
  <si>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</si>
  <si>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</si>
  <si>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</si>
  <si>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</si>
  <si>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</si>
  <si>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</si>
  <si>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</si>
  <si>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</si>
  <si>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</si>
  <si>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</si>
  <si>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</si>
  <si>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</si>
  <si>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</si>
  <si>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</si>
  <si>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</si>
  <si>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</si>
  <si>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</si>
  <si>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</si>
  <si>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</si>
  <si>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</si>
  <si>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</si>
  <si>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</si>
  <si>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</si>
  <si>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</si>
  <si>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</si>
  <si>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</si>
  <si>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</si>
  <si>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</si>
  <si>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</si>
  <si>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</si>
  <si>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</si>
  <si>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</si>
  <si>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</si>
  <si>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</si>
  <si>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</si>
  <si>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</si>
  <si>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</si>
  <si>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</si>
  <si>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</si>
  <si>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</si>
  <si>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</si>
  <si>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</si>
  <si>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</si>
  <si>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</si>
  <si>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</si>
  <si>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</si>
  <si>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</si>
  <si>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</si>
  <si>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</si>
  <si>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</si>
  <si>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</si>
  <si>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</si>
  <si>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</si>
  <si>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</si>
  <si>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</si>
  <si>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</si>
  <si>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</si>
  <si>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</si>
  <si>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</si>
  <si>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</si>
  <si>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</si>
  <si>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</si>
  <si>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</si>
  <si>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</si>
  <si>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</si>
  <si>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</si>
  <si>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</si>
  <si>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</si>
  <si>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</si>
  <si>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</si>
  <si>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</si>
  <si>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</si>
  <si>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</si>
  <si>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</si>
  <si>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</si>
  <si>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</si>
  <si>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</si>
  <si>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</si>
  <si>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</si>
  <si>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</si>
  <si>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</si>
  <si>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</si>
  <si>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</si>
  <si>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</si>
  <si>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</si>
  <si>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</si>
  <si>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</si>
  <si>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</si>
  <si>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</si>
  <si>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</si>
  <si>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</si>
  <si>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</si>
  <si>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</si>
  <si>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</si>
  <si>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</si>
  <si>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</si>
  <si>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</si>
  <si>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</si>
  <si>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</si>
  <si>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</si>
  <si>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</si>
  <si>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</si>
  <si>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</si>
  <si>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</si>
  <si>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</si>
  <si>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</si>
  <si>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</si>
  <si>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</si>
  <si>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</si>
  <si>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</si>
  <si>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</si>
  <si>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</si>
  <si>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</si>
  <si>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</si>
  <si>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</si>
  <si>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</si>
  <si>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</si>
  <si>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</si>
  <si>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</si>
  <si>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</si>
  <si>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</si>
  <si>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</si>
  <si>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</si>
  <si>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</si>
  <si>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</si>
  <si>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</si>
  <si>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</si>
  <si>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</si>
  <si>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</si>
  <si>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</si>
  <si>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</si>
  <si>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</si>
  <si>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</si>
  <si>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</si>
  <si>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</si>
  <si>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</si>
  <si>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</si>
  <si>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</si>
  <si>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</si>
  <si>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</si>
  <si>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</si>
  <si>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</si>
  <si>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</si>
  <si>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</si>
  <si>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</si>
  <si>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</si>
  <si>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</si>
  <si>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</si>
  <si>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</si>
  <si>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</si>
  <si>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</si>
  <si>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</si>
  <si>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</si>
  <si>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</si>
  <si>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</si>
  <si>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</si>
  <si>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</si>
  <si>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</si>
  <si>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</si>
  <si>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</si>
  <si>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</si>
  <si>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</si>
  <si>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</si>
  <si>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</si>
  <si>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</si>
  <si>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</si>
  <si>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</si>
  <si>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</si>
  <si>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</si>
  <si>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</si>
  <si>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</si>
  <si>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</si>
  <si>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</si>
  <si>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</si>
  <si>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</si>
  <si>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</si>
  <si>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</si>
  <si>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</si>
  <si>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</si>
  <si>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</si>
  <si>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</si>
  <si>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</si>
  <si>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</si>
  <si>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</si>
  <si>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</si>
  <si>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</si>
  <si>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</si>
  <si>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</si>
  <si>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</si>
  <si>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</si>
  <si>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</si>
  <si>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</si>
  <si>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</si>
  <si>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</si>
  <si>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</si>
  <si>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</si>
  <si>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</si>
  <si>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</si>
  <si>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</si>
  <si>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</si>
  <si>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</si>
  <si>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</si>
  <si>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</si>
  <si>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</si>
  <si>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</si>
  <si>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</si>
  <si>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</si>
  <si>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</si>
  <si>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</si>
  <si>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</si>
  <si>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</si>
  <si>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</si>
  <si>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</si>
  <si>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</si>
  <si>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</si>
  <si>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</si>
  <si>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</si>
  <si>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</si>
  <si>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</si>
  <si>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</si>
  <si>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</si>
  <si>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</si>
  <si>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</si>
  <si>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</si>
  <si>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</si>
  <si>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</si>
  <si>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</si>
  <si>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</si>
  <si>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</si>
  <si>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</si>
  <si>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</si>
  <si>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</si>
  <si>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</si>
  <si>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</si>
  <si>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</si>
  <si>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</si>
  <si>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</si>
  <si>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</si>
  <si>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</si>
  <si>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</si>
  <si>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</si>
  <si>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</si>
  <si>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</si>
  <si>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</si>
  <si>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</si>
  <si>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</si>
  <si>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</si>
  <si>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</si>
  <si>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</si>
  <si>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</si>
  <si>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</si>
  <si>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</si>
  <si>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</si>
  <si>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</si>
  <si>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</si>
  <si>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</si>
  <si>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</si>
  <si>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</si>
  <si>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</si>
  <si>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</si>
  <si>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</si>
  <si>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</si>
  <si>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</si>
  <si>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</si>
  <si>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</si>
  <si>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</si>
  <si>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</si>
  <si>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</si>
  <si>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</si>
  <si>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</si>
  <si>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</si>
  <si>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</si>
  <si>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</si>
  <si>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</si>
  <si>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</si>
  <si>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</si>
  <si>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</si>
  <si>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</si>
  <si>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</si>
  <si>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</si>
  <si>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</si>
  <si>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</si>
  <si>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</si>
  <si>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</si>
  <si>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</si>
  <si>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</si>
  <si>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</si>
  <si>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</si>
  <si>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</si>
  <si>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</si>
  <si>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</si>
  <si>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</si>
  <si>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</si>
  <si>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</si>
  <si>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</si>
  <si>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</si>
  <si>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</si>
  <si>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</si>
  <si>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</si>
  <si>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</si>
  <si>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</si>
  <si>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</si>
  <si>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</si>
  <si>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</si>
  <si>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</si>
  <si>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</si>
  <si>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</si>
  <si>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</si>
  <si>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</si>
  <si>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</si>
  <si>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</si>
  <si>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</si>
  <si>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</si>
  <si>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</si>
  <si>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</si>
  <si>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</si>
  <si>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</si>
  <si>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</si>
  <si>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</si>
  <si>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</si>
  <si>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</si>
  <si>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</si>
  <si>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</si>
  <si>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</si>
  <si>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</si>
  <si>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</si>
  <si>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</si>
  <si>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</si>
  <si>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</si>
  <si>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</si>
  <si>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</si>
  <si>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</si>
  <si>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</si>
  <si>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</si>
  <si>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</si>
  <si>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</si>
  <si>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</si>
  <si>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</si>
  <si>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</si>
  <si>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</si>
  <si>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</si>
  <si>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</si>
  <si>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</si>
  <si>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</si>
  <si>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</si>
  <si>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</si>
  <si>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</si>
  <si>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</si>
  <si>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</si>
  <si>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</si>
  <si>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</si>
  <si>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</si>
  <si>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</si>
  <si>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</si>
  <si>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</si>
  <si>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</si>
  <si>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</si>
  <si>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</si>
  <si>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</si>
  <si>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</si>
  <si>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</si>
  <si>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</si>
  <si>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</si>
  <si>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</si>
  <si>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</si>
  <si>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</si>
  <si>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</si>
  <si>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</si>
  <si>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</si>
  <si>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</si>
  <si>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</si>
  <si>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</si>
  <si>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</si>
  <si>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</si>
  <si>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</si>
  <si>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</si>
  <si>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</si>
  <si>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</si>
  <si>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</si>
  <si>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</si>
  <si>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</si>
  <si>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</si>
  <si>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</si>
  <si>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</si>
  <si>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</si>
  <si>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</si>
  <si>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</si>
  <si>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</si>
  <si>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</si>
  <si>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</si>
  <si>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</si>
  <si>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</si>
  <si>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</si>
  <si>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</si>
  <si>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</si>
  <si>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</si>
  <si>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</si>
  <si>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</si>
  <si>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</si>
  <si>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</si>
  <si>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</si>
  <si>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</si>
  <si>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</si>
  <si>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</si>
  <si>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</si>
  <si>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</si>
  <si>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</si>
  <si>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</si>
  <si>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</si>
  <si>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</si>
  <si>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</si>
  <si>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</si>
  <si>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</si>
  <si>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</si>
  <si>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</si>
  <si>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</si>
  <si>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</si>
  <si>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</si>
  <si>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</si>
  <si>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</si>
  <si>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</si>
  <si>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</si>
  <si>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</si>
  <si>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</si>
  <si>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</si>
  <si>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</si>
  <si>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</si>
  <si>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</si>
  <si>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</si>
  <si>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</si>
  <si>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</si>
  <si>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</si>
  <si>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</si>
  <si>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</si>
  <si>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</si>
  <si>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</si>
  <si>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</si>
  <si>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</si>
  <si>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</si>
  <si>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</si>
  <si>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</si>
  <si>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</si>
  <si>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</si>
  <si>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</si>
  <si>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</si>
  <si>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</si>
  <si>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</si>
  <si>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</si>
  <si>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</si>
  <si>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</si>
  <si>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</si>
  <si>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</si>
  <si>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</si>
  <si>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</si>
  <si>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</si>
  <si>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</si>
  <si>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</si>
  <si>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</si>
  <si>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</si>
  <si>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</si>
  <si>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</si>
  <si>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</si>
  <si>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</si>
  <si>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</si>
  <si>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</si>
  <si>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</si>
  <si>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</si>
  <si>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</si>
  <si>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</si>
  <si>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</si>
  <si>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</si>
  <si>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</si>
  <si>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</si>
  <si>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</si>
  <si>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</si>
  <si>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</si>
  <si>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</si>
  <si>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</si>
  <si>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</si>
  <si>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</si>
  <si>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</si>
  <si>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</si>
  <si>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</si>
  <si>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</si>
  <si>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</si>
  <si>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</si>
  <si>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</si>
  <si>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</si>
  <si>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</si>
  <si>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</si>
  <si>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</si>
  <si>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</si>
  <si>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</si>
  <si>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</si>
  <si>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</si>
  <si>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</si>
  <si>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</si>
  <si>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</si>
  <si>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</si>
  <si>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</si>
  <si>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</si>
  <si>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</si>
  <si>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</si>
  <si>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</si>
  <si>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</si>
  <si>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</si>
  <si>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</si>
  <si>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</si>
  <si>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</si>
  <si>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</si>
  <si>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</si>
  <si>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</si>
  <si>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</si>
  <si>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</si>
  <si>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</si>
  <si>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</si>
  <si>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</si>
  <si>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</si>
  <si>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</si>
  <si>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</si>
  <si>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</si>
  <si>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</si>
  <si>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</si>
  <si>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</si>
  <si>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</si>
  <si>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</si>
  <si>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</si>
  <si>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</si>
  <si>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</si>
  <si>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</si>
  <si>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</si>
  <si>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</si>
  <si>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</si>
  <si>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</si>
  <si>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</si>
  <si>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</si>
  <si>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</si>
  <si>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</si>
  <si>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</si>
  <si>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</si>
  <si>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</si>
  <si>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</si>
  <si>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</si>
  <si>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</si>
  <si>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</si>
  <si>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</si>
  <si>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</si>
  <si>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</si>
  <si>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</si>
  <si>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</si>
  <si>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</si>
  <si>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</si>
  <si>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</si>
  <si>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</si>
  <si>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</si>
  <si>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</si>
  <si>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</si>
  <si>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</si>
  <si>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</si>
  <si>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</si>
  <si>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</si>
  <si>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</si>
  <si>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</si>
  <si>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</si>
  <si>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</si>
  <si>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</si>
  <si>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</si>
  <si>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</si>
  <si>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</si>
  <si>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</si>
  <si>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</si>
  <si>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</si>
  <si>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</si>
  <si>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</si>
  <si>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</si>
  <si>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</si>
  <si>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</si>
  <si>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</si>
  <si>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</si>
  <si>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</si>
  <si>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</si>
  <si>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</si>
  <si>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</si>
  <si>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</si>
  <si>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</si>
  <si>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</si>
  <si>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</si>
  <si>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</si>
  <si>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</si>
  <si>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</si>
  <si>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</si>
  <si>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</si>
  <si>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</si>
  <si>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</si>
  <si>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</si>
  <si>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</si>
  <si>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</si>
  <si>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</si>
  <si>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</si>
  <si>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</si>
  <si>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</si>
  <si>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</si>
  <si>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</si>
  <si>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</si>
  <si>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</si>
  <si>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</si>
  <si>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</si>
  <si>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</si>
  <si>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</si>
  <si>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</si>
  <si>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</si>
  <si>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</si>
  <si>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</si>
  <si>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</si>
  <si>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</si>
  <si>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</si>
  <si>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</si>
  <si>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</si>
  <si>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</si>
  <si>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</si>
  <si>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</si>
  <si>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</si>
  <si>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</si>
  <si>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</si>
  <si>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</si>
  <si>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</si>
  <si>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</si>
  <si>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</si>
  <si>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</si>
  <si>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</si>
  <si>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</si>
  <si>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</si>
  <si>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</si>
  <si>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</si>
  <si>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</si>
  <si>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</si>
  <si>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</si>
  <si>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</si>
  <si>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</si>
  <si>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</si>
  <si>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</si>
  <si>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</si>
  <si>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</si>
  <si>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</si>
  <si>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</si>
  <si>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</si>
  <si>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</si>
  <si>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</si>
  <si>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</si>
  <si>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</si>
  <si>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</si>
  <si>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</si>
  <si>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</si>
  <si>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</si>
  <si>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</si>
  <si>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</si>
  <si>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</si>
  <si>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</si>
  <si>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</si>
  <si>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</si>
  <si>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</si>
  <si>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</si>
  <si>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</si>
  <si>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</si>
  <si>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</si>
  <si>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</si>
  <si>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</si>
  <si>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</si>
  <si>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</si>
  <si>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</si>
  <si>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</si>
  <si>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</si>
  <si>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</si>
  <si>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</si>
  <si>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</si>
  <si>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</si>
  <si>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</si>
  <si>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</si>
  <si>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</si>
  <si>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</si>
  <si>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</si>
  <si>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</si>
  <si>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</si>
  <si>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</si>
  <si>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</si>
  <si>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</si>
  <si>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</si>
  <si>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</si>
  <si>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</si>
  <si>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</si>
  <si>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</si>
  <si>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</si>
  <si>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</si>
  <si>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</si>
  <si>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</si>
  <si>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</si>
  <si>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</si>
  <si>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</si>
  <si>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</si>
  <si>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</si>
  <si>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</si>
  <si>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</si>
  <si>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</si>
  <si>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</si>
  <si>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</si>
  <si>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</si>
  <si>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</si>
  <si>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</si>
  <si>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</si>
  <si>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</si>
  <si>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</si>
  <si>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</si>
  <si>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</si>
  <si>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</si>
  <si>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</si>
  <si>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</si>
  <si>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</si>
  <si>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</si>
  <si>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</si>
  <si>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</si>
  <si>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</si>
  <si>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</si>
  <si>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</si>
  <si>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</si>
  <si>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</si>
  <si>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</si>
  <si>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</si>
  <si>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</si>
  <si>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</si>
  <si>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</si>
  <si>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</si>
  <si>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</si>
  <si>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</si>
  <si>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</si>
  <si>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</si>
  <si>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</si>
  <si>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</si>
  <si>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</si>
  <si>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</si>
  <si>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</si>
  <si>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</si>
  <si>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</si>
  <si>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</si>
  <si>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</si>
  <si>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</si>
  <si>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</si>
  <si>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</si>
  <si>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</si>
  <si>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</si>
  <si>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</si>
  <si>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</si>
  <si>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</si>
  <si>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</si>
  <si>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</si>
  <si>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</si>
  <si>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</si>
  <si>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</si>
  <si>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</si>
  <si>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</si>
  <si>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</si>
  <si>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</si>
  <si>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</si>
  <si>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</si>
  <si>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</si>
  <si>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</si>
  <si>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</si>
  <si>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</si>
  <si>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</si>
  <si>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</si>
  <si>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</si>
  <si>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</si>
  <si>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</si>
  <si>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</si>
  <si>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</si>
  <si>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</si>
  <si>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</si>
  <si>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</si>
  <si>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</si>
  <si>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</si>
  <si>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</si>
  <si>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</si>
  <si>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</si>
  <si>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</si>
  <si>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</si>
  <si>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</si>
  <si>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</si>
  <si>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</si>
  <si>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</si>
  <si>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</si>
  <si>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</si>
  <si>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</si>
  <si>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</si>
  <si>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</si>
  <si>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</si>
  <si>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</si>
  <si>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</si>
  <si>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</si>
  <si>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</si>
  <si>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</si>
  <si>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</si>
  <si>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</si>
  <si>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</si>
  <si>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</si>
  <si>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</si>
  <si>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</si>
  <si>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</si>
  <si>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</si>
  <si>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</si>
  <si>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</si>
  <si>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</si>
  <si>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</si>
  <si>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</si>
  <si>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</si>
  <si>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</si>
  <si>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</si>
  <si>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</si>
  <si>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</si>
  <si>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</si>
  <si>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</si>
  <si>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</si>
  <si>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</si>
  <si>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</si>
  <si>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</si>
  <si>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</si>
  <si>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</si>
  <si>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</si>
  <si>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</si>
  <si>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</si>
  <si>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</si>
  <si>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</si>
  <si>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</si>
  <si>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</si>
  <si>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</si>
  <si>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</si>
  <si>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</si>
  <si>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</si>
  <si>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</si>
  <si>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</si>
  <si>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</si>
  <si>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</si>
  <si>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</si>
  <si>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</si>
  <si>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</si>
  <si>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</si>
  <si>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</si>
  <si>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</si>
  <si>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</si>
  <si>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</si>
  <si>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</si>
  <si>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</si>
  <si>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</si>
  <si>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</si>
  <si>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</si>
  <si>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</si>
  <si>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</si>
  <si>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</si>
  <si>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</si>
  <si>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</si>
  <si>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</si>
  <si>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</si>
  <si>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</si>
  <si>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</si>
  <si>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</si>
  <si>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</si>
  <si>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</si>
  <si>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</si>
  <si>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</si>
  <si>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</si>
  <si>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</si>
  <si>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</si>
  <si>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</si>
  <si>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</si>
  <si>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</si>
  <si>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</si>
  <si>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</si>
  <si>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</si>
  <si>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</si>
  <si>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</si>
  <si>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</si>
  <si>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</si>
  <si>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</si>
  <si>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</si>
  <si>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</si>
  <si>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</si>
  <si>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</si>
  <si>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</si>
  <si>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</si>
  <si>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</si>
  <si>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</si>
  <si>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</si>
  <si>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</si>
  <si>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</si>
  <si>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</si>
  <si>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</si>
  <si>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</si>
  <si>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</si>
  <si>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</si>
  <si>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</si>
  <si>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</si>
  <si>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</si>
  <si>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</si>
  <si>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</si>
  <si>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</si>
  <si>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</si>
  <si>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</si>
  <si>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</si>
  <si>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</si>
  <si>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</si>
  <si>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</si>
  <si>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</si>
  <si>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</si>
  <si>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</si>
  <si>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</si>
  <si>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</si>
  <si>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</si>
  <si>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</si>
  <si>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</si>
  <si>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</si>
  <si>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</si>
  <si>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</si>
  <si>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</si>
  <si>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</si>
  <si>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</si>
  <si>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</si>
  <si>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</si>
  <si>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</si>
  <si>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</si>
  <si>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</si>
  <si>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</si>
  <si>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</si>
  <si>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</si>
  <si>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</si>
  <si>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</si>
  <si>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</si>
  <si>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</si>
  <si>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</si>
  <si>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</si>
  <si>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</si>
  <si>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</si>
  <si>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</si>
  <si>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</si>
  <si>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</si>
  <si>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</si>
  <si>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</si>
  <si>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</si>
  <si>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</si>
  <si>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</si>
  <si>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</si>
  <si>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</si>
  <si>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</si>
  <si>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</si>
  <si>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</si>
  <si>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</si>
  <si>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</si>
  <si>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</si>
  <si>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</si>
  <si>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</si>
  <si>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</si>
  <si>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</si>
  <si>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</si>
  <si>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</si>
  <si>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</si>
  <si>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</si>
  <si>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</si>
  <si>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</si>
  <si>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</si>
  <si>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</si>
  <si>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</si>
  <si>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</si>
  <si>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</si>
  <si>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</si>
  <si>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</si>
  <si>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</si>
  <si>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</si>
  <si>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</si>
  <si>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</si>
  <si>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</si>
  <si>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</si>
  <si>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</si>
  <si>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</si>
  <si>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</si>
  <si>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</si>
  <si>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</si>
  <si>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</si>
  <si>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</si>
  <si>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</si>
  <si>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</si>
  <si>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</si>
  <si>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</si>
  <si>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</si>
  <si>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</si>
  <si>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</si>
  <si>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</si>
  <si>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</si>
  <si>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</si>
  <si>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</si>
  <si>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</si>
  <si>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</si>
  <si>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</si>
  <si>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</si>
  <si>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</si>
  <si>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</si>
  <si>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</si>
  <si>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</si>
  <si>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</si>
  <si>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</si>
  <si>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</si>
  <si>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</si>
  <si>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</si>
  <si>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</si>
  <si>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</si>
  <si>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</si>
  <si>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</si>
  <si>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</si>
  <si>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</si>
  <si>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</si>
  <si>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</si>
  <si>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</si>
  <si>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</si>
  <si>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</si>
  <si>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</si>
  <si>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</si>
  <si>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</si>
  <si>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</si>
  <si>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</si>
  <si>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</si>
  <si>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</si>
  <si>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</si>
  <si>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</si>
  <si>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</si>
  <si>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</si>
  <si>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</si>
  <si>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</si>
  <si>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</si>
  <si>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</si>
  <si>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</si>
  <si>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</si>
  <si>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</si>
  <si>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</si>
  <si>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</si>
  <si>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</si>
  <si>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</si>
  <si>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</si>
  <si>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</si>
  <si>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</si>
  <si>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</si>
  <si>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</si>
  <si>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</si>
  <si>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</si>
  <si>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</si>
  <si>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</si>
  <si>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</si>
  <si>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</si>
  <si>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</si>
  <si>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</si>
  <si>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</si>
  <si>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</si>
  <si>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</si>
  <si>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</si>
  <si>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</si>
  <si>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</si>
  <si>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</si>
  <si>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</si>
  <si>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</si>
  <si>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</si>
  <si>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</si>
  <si>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</si>
  <si>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</si>
  <si>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</si>
  <si>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</si>
  <si>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</si>
  <si>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</si>
  <si>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</si>
  <si>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</si>
  <si>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</si>
  <si>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</si>
  <si>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</si>
  <si>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</si>
  <si>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</si>
  <si>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</si>
  <si>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</si>
  <si>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</si>
  <si>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</si>
  <si>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</si>
  <si>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</si>
  <si>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</si>
  <si>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</si>
  <si>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</si>
  <si>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</si>
  <si>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</si>
  <si>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</si>
  <si>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</si>
  <si>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</si>
  <si>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</si>
  <si>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</si>
  <si>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</si>
  <si>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</si>
  <si>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</si>
  <si>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</si>
  <si>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</si>
  <si>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</si>
  <si>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</si>
  <si>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</si>
  <si>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</si>
  <si>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</si>
  <si>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</si>
  <si>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</si>
  <si>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</si>
  <si>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</si>
  <si>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</si>
  <si>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</si>
  <si>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</si>
  <si>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</si>
  <si>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</si>
  <si>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</si>
  <si>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</si>
  <si>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</si>
  <si>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</si>
  <si>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</si>
  <si>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</si>
  <si>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</si>
  <si>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</si>
  <si>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</si>
  <si>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</si>
  <si>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Catergory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</si>
  <si>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</si>
  <si>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</si>
  <si>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</si>
  <si>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</si>
  <si>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</si>
  <si>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</si>
  <si>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</si>
  <si>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</si>
  <si>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</si>
  <si>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</si>
  <si>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</si>
  <si>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</si>
  <si>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</si>
  <si>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</si>
  <si>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</si>
  <si>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</si>
  <si>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</si>
  <si>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</si>
  <si>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</si>
  <si>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</si>
  <si>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</si>
  <si>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</si>
  <si>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</si>
  <si>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</si>
  <si>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</si>
  <si>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</si>
  <si>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</si>
  <si>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</si>
  <si>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</si>
  <si>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</si>
  <si>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</si>
  <si>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</si>
  <si>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</si>
  <si>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</si>
  <si>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</si>
  <si>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</si>
  <si>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</si>
  <si>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</si>
  <si>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</si>
  <si>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</si>
  <si>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</si>
  <si>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</si>
  <si>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</si>
  <si>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</si>
  <si>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</si>
  <si>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</si>
  <si>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</si>
  <si>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</si>
  <si>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</si>
  <si>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</si>
  <si>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</si>
  <si>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</si>
  <si>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</si>
  <si>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</si>
  <si>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</si>
  <si>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</si>
  <si>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</si>
  <si>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</si>
  <si>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</si>
  <si>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</si>
  <si>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</si>
  <si>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</si>
  <si>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</si>
  <si>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</si>
  <si>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</si>
  <si>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</si>
  <si>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</si>
  <si>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</si>
  <si>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</si>
  <si>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</si>
  <si>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</si>
  <si>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</si>
  <si>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</si>
  <si>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Outcome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</si>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</sst>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m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2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/>
      <right style="thin">
        <color theme="2"/>
      </right>
      <top style="medium">
        <color indexed="64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medium">
        <color indexed="64"/>
      </bottom>
      <diagonal/>
    </border>
    <border>
      <left/>
      <right style="medium">
        <color indexed="64"/>
      </right>
      <top style="thin">
        <color theme="2"/>
      </top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wrapText="1"/>
    </xf>
    <xf numFmtId="14" fontId="0" fillId="0" borderId="0" xfId="0" applyNumberFormat="1"/>
    <xf numFmtId="9" fontId="0" fillId="0" borderId="0" xfId="42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2" fontId="0" fillId="0" borderId="0" xfId="0" applyNumberFormat="1"/>
    <xf numFmtId="1" fontId="0" fillId="0" borderId="0" xfId="0" applyNumberFormat="1"/>
    <xf numFmtId="0" fontId="16" fillId="0" borderId="24" xfId="0" applyFont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[Crowdfunding.xlsx]Outcome(Parent Category)!PivotTable1</c:name>
    <c:fmtId val="5"/>
  </c:pivotSource>
  <c:chart>
    <c:autoTitleDeleted val="0"/>
    <c:pivotFmts>
      <c:pivotFmt>
        <c:idx val="0"/>
        <c:spPr>
          <a:solidFill>
            <a:srgbClr val="FF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181502271231768E-2"/>
          <c:y val="3.5862314085739276E-2"/>
          <c:w val="0.82713987017340751"/>
          <c:h val="0.920837343248760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'Outcome(Parent Category)'!$B$3:$B$4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'Outcome(Parent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'Outcome(Parent Category)'!$B$5:$B$14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2-46E4-8619-2E0F3832588A}"/>
            </c:ext>
          </c:extLst>
        </c:ser>
        <c:ser>
          <c:idx val="1"/>
          <c:order val="1"/>
          <c:tx>
            <c:strRef>
              <c:f>'Outcome(Parent Category)'!$C$3:$C$4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'Outcome(Parent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'Outcome(Parent Category)'!$C$5:$C$14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2-46E4-8619-2E0F3832588A}"/>
            </c:ext>
          </c:extLst>
        </c:ser>
        <c:ser>
          <c:idx val="2"/>
          <c:order val="2"/>
          <c:tx>
            <c:strRef>
              <c:f>'Outcome(Parent Category)'!$D$3:$D$4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'Outcome(Parent Category)'!$D$5:$D$14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52-46E4-8619-2E0F3832588A}"/>
            </c:ext>
          </c:extLst>
        </c:ser>
        <c:ser>
          <c:idx val="3"/>
          <c:order val="3"/>
          <c:tx>
            <c:strRef>
              <c:f>'Outcome(Parent Category)'!$E$3:$E$4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'Outcome(Parent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'Outcome(Parent Category)'!$E$5:$E$14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52-46E4-8619-2E0F38325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6680927"/>
        <c:axId val="130443647"/>
      </c:barChart>
      <c:catAx>
        <c:axId val="12668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3647"/>
        <c:crosses val="autoZero"/>
        <c:auto val="1"/>
        <c:lblAlgn val="ctr"/>
        <c:lblOffset val="100"/>
        <c:noMultiLvlLbl val="0"/>
      </c:catAx>
      <c:valAx>
        <c:axId val="1304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8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56351739321448"/>
          <c:y val="0.42187445319335082"/>
          <c:w val="0.10688935229823629"/>
          <c:h val="0.25115850102070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[Crowdfunding.xlsx]Outcome(sub-catergory)!PivotTable2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'Outcome(sub-catergory)'!$B$4:$B$5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'Outcome(sub-catergory)'!$A$6:$A$30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'Outcome(sub-catergory)'!$B$6:$B$30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B-492D-8CD1-88800314CCBC}"/>
            </c:ext>
          </c:extLst>
        </c:ser>
        <c:ser>
          <c:idx val="1"/>
          <c:order val="1"/>
          <c:tx>
            <c:strRef>
              <c:f>'Outcome(sub-catergory)'!$C$4:$C$5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'Outcome(sub-catergory)'!$A$6:$A$30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'Outcome(sub-catergory)'!$C$6:$C$30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B-492D-8CD1-88800314CCBC}"/>
            </c:ext>
          </c:extLst>
        </c:ser>
        <c:ser>
          <c:idx val="2"/>
          <c:order val="2"/>
          <c:tx>
            <c:strRef>
              <c:f>'Outcome(sub-catergory)'!$D$4:$D$5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'Outcome(sub-catergory)'!$A$6:$A$30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'Outcome(sub-catergory)'!$D$6:$D$30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B-492D-8CD1-88800314CCBC}"/>
            </c:ext>
          </c:extLst>
        </c:ser>
        <c:ser>
          <c:idx val="3"/>
          <c:order val="3"/>
          <c:tx>
            <c:strRef>
              <c:f>'Outcome(sub-catergory)'!$E$4:$E$5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'Outcome(sub-catergory)'!$A$6:$A$30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'Outcome(sub-catergory)'!$E$6:$E$30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EB-492D-8CD1-88800314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2400543"/>
        <c:axId val="797087359"/>
      </c:barChart>
      <c:catAx>
        <c:axId val="61240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87359"/>
        <c:crosses val="autoZero"/>
        <c:auto val="1"/>
        <c:lblAlgn val="ctr"/>
        <c:lblOffset val="100"/>
        <c:noMultiLvlLbl val="0"/>
      </c:catAx>
      <c:valAx>
        <c:axId val="79708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0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[Crowdfunding.xlsx]Outcome(Years-Created)!PivotTable6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778642835832508E-2"/>
          <c:y val="1.4884880371482912E-2"/>
          <c:w val="0.82422930022853413"/>
          <c:h val="0.90732174792944287"/>
        </c:manualLayout>
      </c:layout>
      <c:lineChart>
        <c:grouping val="stacked"/>
        <c:varyColors val="0"/>
        <c:ser>
          <c:idx val="0"/>
          <c:order val="0"/>
          <c:tx>
            <c:strRef>
              <c:f>'Outcome(Years-Created)'!$B$4:$B$5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'Outcome(Years-Created)'!$A$6:$A$18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'Outcome(Years-Created)'!$B$6:$B$18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B-4155-B964-EDA294DCCDB1}"/>
            </c:ext>
          </c:extLst>
        </c:ser>
        <c:ser>
          <c:idx val="1"/>
          <c:order val="1"/>
          <c:tx>
            <c:strRef>
              <c:f>'Outcome(Years-Created)'!$C$4:$C$5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'Outcome(Years-Created)'!$A$6:$A$18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'Outcome(Years-Created)'!$C$6:$C$18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BA-4C6C-8E93-AFD730E9D1B0}"/>
            </c:ext>
          </c:extLst>
        </c:ser>
        <c:ser>
          <c:idx val="2"/>
          <c:order val="2"/>
          <c:tx>
            <c:strRef>
              <c:f>'Outcome(Years-Created)'!$D$4:$D$5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'Outcome(Years-Created)'!$A$6:$A$18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'Outcome(Years-Created)'!$D$6:$D$18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BA-4C6C-8E93-AFD730E9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38511"/>
        <c:axId val="761854479"/>
      </c:lineChart>
      <c:catAx>
        <c:axId val="61163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54479"/>
        <c:crosses val="autoZero"/>
        <c:auto val="1"/>
        <c:lblAlgn val="ctr"/>
        <c:lblOffset val="100"/>
        <c:noMultiLvlLbl val="0"/>
      </c:catAx>
      <c:valAx>
        <c:axId val="7618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3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'Outcome(Goal)'!$A$2:$A$13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'Outcome(Goal)'!$F$2:$F$13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D1DC-4576-B341-EA4CFF5B7C25}"/>
            </c:ext>
          </c:extLst>
        </c:ser>
        <c:ser>
          <c:idx val="5"/>
          <c:order val="1"/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'Outcome(Goal)'!$A$2:$A$13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'Outcome(Goal)'!$G$2:$G$13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D1DC-4576-B341-EA4CFF5B7C25}"/>
            </c:ext>
          </c:extLst>
        </c:ser>
        <c:ser>
          <c:idx val="6"/>
          <c:order val="2"/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'Outcome(Goal)'!$A$2:$A$13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'Outcome(Goal)'!$H$2:$H$13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D1DC-4576-B341-EA4CFF5B7C25}"/>
            </c:ext>
          </c:extLst>
        </c:ser>
        <c:ser>
          <c:idx val="0"/>
          <c:order val="3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D1DC-4576-B341-EA4CFF5B7C25}"/>
            </c:ext>
          </c:extLst>
        </c:ser>
        <c:ser>
          <c:idx val="1"/>
          <c:order val="4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D1DC-4576-B341-EA4CFF5B7C25}"/>
            </c:ext>
          </c:extLst>
        </c:ser>
        <c:ser>
          <c:idx val="2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D1DC-4576-B341-EA4CFF5B7C25}"/>
            </c:ext>
          </c:extLst>
        </c:ser>
        <c:ser>
          <c:idx val="3"/>
          <c:order val="6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D1DC-4576-B341-EA4CFF5B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507855"/>
        <c:axId val="1503298255"/>
      </c:lineChart>
      <c:catAx>
        <c:axId val="24350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98255"/>
        <c:crosses val="autoZero"/>
        <c:auto val="1"/>
        <c:lblAlgn val="ctr"/>
        <c:lblOffset val="100"/>
        <c:noMultiLvlLbl val="0"/>
      </c:catAx>
      <c:valAx>
        <c:axId val="15032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0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71435</xdr:colOff>
      <xdr:row>1</xdr:row>
      <xdr:rowOff>38100</xdr:rowOff>
    </xdr:from>
    <xdr:to>
      <xdr:col>17</xdr:col>
      <xdr:colOff>238124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8A7A1-AD8A-6E68-CF14-9BB9D6C04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2</xdr:row>
      <xdr:rowOff>190500</xdr:rowOff>
    </xdr:from>
    <xdr:to>
      <xdr:col>19</xdr:col>
      <xdr:colOff>228600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69281-255F-FDC5-3E5F-452BABD99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314327</xdr:colOff>
      <xdr:row>2</xdr:row>
      <xdr:rowOff>152400</xdr:rowOff>
    </xdr:from>
    <xdr:to>
      <xdr:col>15</xdr:col>
      <xdr:colOff>57151</xdr:colOff>
      <xdr:row>26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8E9BE-5D65-957D-A3DE-F60959F85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152399</xdr:rowOff>
    </xdr:from>
    <xdr:to>
      <xdr:col>8</xdr:col>
      <xdr:colOff>76200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3BB5B-6114-D074-0C74-3D8F6AA20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203.272806365741" createdVersion="8" refreshedVersion="8" minRefreshableVersion="3" recordCount="1000" xr:uid="{E5B0CFAD-40F2-42F6-B2C3-A208FF5D62E4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r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x v="4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x v="4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x v="7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x v="8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x v="5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x v="9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x v="1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x v="13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x v="14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x v="15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x v="18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x v="6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x v="21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x v="22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x v="23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x v="24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x v="25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x v="27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x v="29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x v="31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x v="33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x v="34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x v="35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x v="36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x v="37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x v="38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x v="41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x v="42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x v="43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x v="44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x v="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x v="35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x v="46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x v="5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x v="1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x v="51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x v="52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x v="22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x v="53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x v="55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x v="56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x v="57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x v="58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x v="59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x v="6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x v="61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x v="62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x v="4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x v="64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x v="67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x v="68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x v="71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x v="72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x v="73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x v="75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x v="76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x v="78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x v="49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x v="79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x v="8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x v="81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x v="82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x v="4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x v="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x v="79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x v="41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x v="85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x v="42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x v="87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x v="88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x v="89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x v="9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x v="44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x v="7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x v="93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x v="94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x v="95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x v="96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x v="97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x v="99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x v="101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x v="102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x v="103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x v="88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x v="105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x v="107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x v="37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x v="103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x v="92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x v="91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x v="11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x v="29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x v="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x v="112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x v="115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x v="116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x v="117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x v="3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x v="119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x v="48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x v="26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x v="121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x v="122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x v="97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x v="123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x v="124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x v="7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x v="126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x v="6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x v="129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x v="44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x v="131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x v="132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x v="133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x v="136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x v="67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x v="137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x v="138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x v="14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x v="41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x v="141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x v="47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x v="143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x v="144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x v="139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x v="146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x v="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x v="111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x v="148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x v="81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x v="67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x v="149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x v="151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x v="32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x v="153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x v="1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x v="154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x v="155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x v="58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x v="158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x v="73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x v="16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x v="162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x v="164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x v="74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x v="167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x v="29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x v="17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x v="171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x v="172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x v="141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x v="173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x v="31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x v="49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x v="6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x v="8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x v="175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x v="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x v="143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x v="67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x v="178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x v="57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x v="92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x v="37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x v="9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x v="179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x v="12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x v="49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x v="18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x v="7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x v="181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x v="182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x v="42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x v="184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x v="75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x v="166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x v="2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x v="48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x v="141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x v="122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x v="9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x v="36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x v="189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x v="19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x v="191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x v="6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x v="55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x v="44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x v="26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x v="167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x v="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x v="74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x v="118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x v="54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x v="194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x v="195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x v="178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x v="9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x v="18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x v="196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x v="1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x v="103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x v="47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x v="57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x v="141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x v="2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x v="191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x v="201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x v="202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x v="88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x v="205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x v="206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x v="207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x v="208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x v="209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x v="211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x v="213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x v="25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x v="214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x v="48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x v="79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x v="216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x v="217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x v="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x v="218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x v="54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x v="219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x v="55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x v="173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x v="62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x v="2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x v="41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x v="5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x v="79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x v="79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x v="225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x v="74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x v="226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x v="227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x v="98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x v="14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x v="228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x v="231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x v="232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x v="233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x v="166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x v="234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x v="126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x v="237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x v="32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x v="12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x v="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x v="79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x v="19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x v="239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x v="24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x v="241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x v="242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x v="243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x v="184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x v="118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x v="245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x v="247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x v="248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x v="249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x v="92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x v="252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x v="135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x v="253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x v="254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x v="135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x v="106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x v="257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x v="81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x v="32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x v="258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x v="26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x v="29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x v="8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x v="85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x v="79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x v="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x v="263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x v="73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x v="267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x v="9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x v="268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x v="269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x v="53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x v="272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x v="1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x v="22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x v="33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x v="22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x v="276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x v="166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x v="133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x v="278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x v="241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x v="28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x v="98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x v="243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x v="255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x v="282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x v="122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x v="283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x v="284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x v="285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x v="286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x v="168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x v="262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x v="288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x v="75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x v="252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x v="14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x v="133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x v="29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x v="291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x v="35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x v="96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x v="126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x v="4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x v="118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x v="223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x v="135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x v="39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x v="97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x v="122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x v="98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x v="299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x v="54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x v="301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x v="81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x v="302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x v="304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x v="4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x v="9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x v="5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x v="46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x v="306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x v="77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x v="162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x v="34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x v="309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x v="29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x v="85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x v="31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x v="26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x v="25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x v="313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x v="5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x v="314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x v="62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x v="139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x v="315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x v="316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x v="46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x v="251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x v="2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x v="31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x v="151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x v="215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x v="58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x v="154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x v="319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x v="58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x v="324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x v="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x v="9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x v="325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x v="74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x v="327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x v="61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x v="83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x v="139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x v="8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x v="329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x v="275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x v="33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x v="1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x v="331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x v="332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x v="335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x v="336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x v="135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x v="4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x v="338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x v="339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x v="313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x v="34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x v="341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x v="342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x v="133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x v="344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x v="345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x v="201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x v="6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x v="347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x v="155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x v="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x v="348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x v="83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x v="6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x v="83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x v="353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x v="354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x v="14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x v="83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x v="355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x v="135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x v="35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x v="358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x v="36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x v="36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x v="361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x v="362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x v="105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x v="1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x v="363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x v="91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x v="173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x v="1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x v="365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x v="168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x v="49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x v="19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x v="136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x v="366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x v="14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x v="367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x v="368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x v="369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x v="71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x v="37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x v="251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x v="371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x v="372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x v="2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x v="12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x v="8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x v="126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x v="35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x v="374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x v="22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x v="375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x v="376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x v="7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x v="141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x v="377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x v="378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x v="3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x v="379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x v="38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x v="144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x v="3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x v="211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x v="381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x v="83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x v="272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x v="272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x v="22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x v="382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x v="7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x v="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x v="136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x v="306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x v="53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x v="6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x v="1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x v="241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x v="385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x v="386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x v="196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x v="26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x v="36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x v="65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x v="61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x v="388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x v="389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x v="92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x v="151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x v="391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x v="202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x v="81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x v="392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x v="135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x v="251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x v="135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x v="393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x v="394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x v="136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x v="395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x v="118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x v="22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x v="47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x v="143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x v="75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x v="74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x v="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x v="173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x v="97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x v="62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x v="31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x v="31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x v="5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x v="397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x v="398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x v="221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x v="17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x v="17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x v="25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x v="173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x v="399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x v="31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x v="2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x v="7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x v="178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x v="401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x v="136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x v="103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x v="402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x v="404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x v="32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x v="405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x v="33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x v="106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x v="42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x v="407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x v="67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x v="53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x v="46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x v="7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x v="408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x v="41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x v="166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x v="19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x v="22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x v="26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x v="1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x v="412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x v="413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x v="106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x v="53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x v="111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x v="5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x v="67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x v="417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x v="126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x v="37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x v="419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x v="75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x v="306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x v="36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x v="12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x v="174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x v="35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x v="422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x v="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x v="36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x v="1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x v="2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x v="424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x v="425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x v="37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x v="427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x v="136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x v="167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x v="428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x v="98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x v="43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x v="12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x v="431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x v="251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x v="44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x v="225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x v="2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x v="58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x v="432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x v="8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x v="1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x v="409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x v="34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x v="433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x v="83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x v="136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x v="151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x v="436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x v="31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x v="438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x v="2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x v="57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x v="291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x v="196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x v="12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x v="439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x v="58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x v="309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x v="135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x v="91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x v="26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x v="442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x v="313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x v="44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x v="305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x v="8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x v="122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x v="33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x v="47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x v="4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58278-6563-4164-8C77-56FEBD5423E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048A9-9B87-4B71-AC4C-A286E5C98EA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9DC28-160E-4669-BE94-F4AD137DCF7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 defaultSubtotal="0">
      <items count="4">
        <item x="3"/>
        <item x="0"/>
        <item h="1" x="2"/>
        <item x="1"/>
      </items>
    </pivotField>
    <pivotField showAll="0"/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B1C8C1-F196-47C5-BF09-81EED0B2D91A}" name="Table1" displayName="Table1" ref="A1:H13" totalsRowShown="0" headerRowDxfId="8">
  <autoFilter ref="A1:H13" xr:uid="{D5B1C8C1-F196-47C5-BF09-81EED0B2D91A}"/>
  <tableColumns count="8">
    <tableColumn id="1" xr3:uid="{8F392078-CA2E-4499-A4FF-80514718969B}" name="Goals"/>
    <tableColumn id="2" xr3:uid="{1CFF2379-2E3E-443D-A672-B3607D61B3B3}" name="Number Successful" dataDxfId="7">
      <calculatedColumnFormula>COUNTIFS(Crowdfunding!D:D,"&lt;1000",Crowdfunding!G:G,"successful")</calculatedColumnFormula>
    </tableColumn>
    <tableColumn id="3" xr3:uid="{4C444D56-8519-422A-BF67-245734088FD4}" name="Number Failed"/>
    <tableColumn id="4" xr3:uid="{F35F5C47-8EE4-4C4D-9557-69F1A1747A2D}" name="Number Canceled"/>
    <tableColumn id="5" xr3:uid="{182683AC-CAF2-41F7-8752-7504BBA15A10}" name="Total Projects">
      <calculatedColumnFormula>SUM(Table1[[#This Row],[Number Successful]:[Number Canceled]])</calculatedColumnFormula>
    </tableColumn>
    <tableColumn id="6" xr3:uid="{6128C409-12E5-4B10-91F8-4F93ADD36656}" name="Percentage Successful">
      <calculatedColumnFormula>Table1[[#This Row],[Number Successful]]/Table1[[#This Row],[Total Projects]]</calculatedColumnFormula>
    </tableColumn>
    <tableColumn id="7" xr3:uid="{45F6CA29-1C15-47AD-9FE9-7CFB5F21454B}" name="Percentage Failed">
      <calculatedColumnFormula>Table1[[#This Row],[Number Failed]]/Table1[[#This Row],[Total Projects]]</calculatedColumnFormula>
    </tableColumn>
    <tableColumn id="8" xr3:uid="{C2C7687B-E358-46D2-BFC1-66592C300AEB}" name="Percentage Canceled">
      <calculatedColumnFormula>Table1[[#This Row],[Number Canceled]]/Table1[[#This Row],[Total Projects]]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D974" sqref="D97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2" customWidth="1"/>
    <col min="6" max="6" width="9.75" customWidth="1"/>
    <col min="8" max="8" width="13.875" customWidth="1"/>
    <col min="9" max="9" width="11.125" customWidth="1"/>
    <col min="12" max="12" width="14.375" customWidth="1"/>
    <col min="13" max="13" width="11.125" bestFit="1" customWidth="1"/>
    <col min="14" max="14" width="14.125" customWidth="1"/>
    <col min="15" max="15" width="11.125" customWidth="1"/>
    <col min="18" max="18" width="22.625" customWidth="1"/>
    <col min="19" max="19" width="14.5" customWidth="1"/>
    <col min="20" max="20" width="13.625" customWidth="1"/>
  </cols>
  <sheetData>
    <row r="1" spans="1:20" s="1" customFormat="1" ht="33.75" customHeight="1" x14ac:dyDescent="0.2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x14ac:dyDescent="0.25">
      <c r="A2">
        <v>0</v>
      </c>
      <c r="B2" t="s">
        <v>12</v>
      </c>
      <c r="C2" s="2" t="s">
        <v>13</v>
      </c>
      <c r="D2">
        <v>100</v>
      </c>
      <c r="E2">
        <v>0</v>
      </c>
      <c r="F2">
        <f>ROUND((E2/D2*100),0)</f>
        <v>0</v>
      </c>
      <c r="G2" t="s">
        <v>14</v>
      </c>
      <c r="H2">
        <v>0</v>
      </c>
      <c r="I2">
        <f>ROUND(IFERROR(E2/H2,0),2)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2" t="s">
        <v>19</v>
      </c>
      <c r="D3">
        <v>1400</v>
      </c>
      <c r="E3">
        <v>14560</v>
      </c>
      <c r="F3">
        <f t="shared" ref="F3:F66" si="0">ROUND((E3/D3*100),0)</f>
        <v>1040</v>
      </c>
      <c r="G3" t="s">
        <v>20</v>
      </c>
      <c r="H3">
        <v>158</v>
      </c>
      <c r="I3">
        <f t="shared" ref="I3:I66" si="1">ROUND(IFERROR(E3/H3,0),2)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(((L3/60)/60)/24)+DATE(1970,1,1)</f>
        <v>41870.208333333336</v>
      </c>
      <c r="O3" s="6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2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2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2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2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2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2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2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2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2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2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2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2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2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2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2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2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2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2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2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2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2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2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2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2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2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2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2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2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2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2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2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2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2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2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2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2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2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2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2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2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2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2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2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2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2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2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2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2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2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2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2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2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2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2" t="s">
        <v>179</v>
      </c>
      <c r="D67">
        <v>6100</v>
      </c>
      <c r="E67">
        <v>14405</v>
      </c>
      <c r="F67">
        <f t="shared" ref="F67:F130" si="4">ROUND((E67/D67*100),0)</f>
        <v>236</v>
      </c>
      <c r="G67" t="s">
        <v>20</v>
      </c>
      <c r="H67">
        <v>236</v>
      </c>
      <c r="I67">
        <f t="shared" ref="I67:I130" si="5">ROUND(IFERROR(E67/H67,0),2)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6">(((L67/60)/60)/24)+DATE(1970,1,1)</f>
        <v>40570.25</v>
      </c>
      <c r="O67" s="6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2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6"/>
        <v>42102.208333333328</v>
      </c>
      <c r="O68" s="6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6"/>
        <v>40203.25</v>
      </c>
      <c r="O69" s="6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2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6"/>
        <v>42943.208333333328</v>
      </c>
      <c r="O70" s="6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2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6"/>
        <v>40531.25</v>
      </c>
      <c r="O71" s="6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6"/>
        <v>40484.208333333336</v>
      </c>
      <c r="O72" s="6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2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6"/>
        <v>43799.25</v>
      </c>
      <c r="O73" s="6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2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6"/>
        <v>42186.208333333328</v>
      </c>
      <c r="O74" s="6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2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6"/>
        <v>42701.25</v>
      </c>
      <c r="O75" s="6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2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6"/>
        <v>42456.208333333328</v>
      </c>
      <c r="O76" s="6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2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6"/>
        <v>43296.208333333328</v>
      </c>
      <c r="O77" s="6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6"/>
        <v>42027.25</v>
      </c>
      <c r="O78" s="6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2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6"/>
        <v>40448.208333333336</v>
      </c>
      <c r="O79" s="6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2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6"/>
        <v>43206.208333333328</v>
      </c>
      <c r="O80" s="6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6"/>
        <v>43267.208333333328</v>
      </c>
      <c r="O81" s="6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2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6"/>
        <v>42976.208333333328</v>
      </c>
      <c r="O82" s="6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6"/>
        <v>43062.25</v>
      </c>
      <c r="O83" s="6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2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6"/>
        <v>43482.25</v>
      </c>
      <c r="O84" s="6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6"/>
        <v>42579.208333333328</v>
      </c>
      <c r="O85" s="6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6"/>
        <v>41118.208333333336</v>
      </c>
      <c r="O86" s="6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2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6"/>
        <v>40797.208333333336</v>
      </c>
      <c r="O87" s="6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2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6"/>
        <v>42128.208333333328</v>
      </c>
      <c r="O88" s="6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6"/>
        <v>40610.25</v>
      </c>
      <c r="O89" s="6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2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6"/>
        <v>42110.208333333328</v>
      </c>
      <c r="O90" s="6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2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6"/>
        <v>40283.208333333336</v>
      </c>
      <c r="O91" s="6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2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6"/>
        <v>42425.25</v>
      </c>
      <c r="O92" s="6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6"/>
        <v>42588.208333333328</v>
      </c>
      <c r="O93" s="6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6"/>
        <v>40352.208333333336</v>
      </c>
      <c r="O94" s="6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6"/>
        <v>41202.208333333336</v>
      </c>
      <c r="O95" s="6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2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6"/>
        <v>43562.208333333328</v>
      </c>
      <c r="O96" s="6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2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6"/>
        <v>43752.208333333328</v>
      </c>
      <c r="O97" s="6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6"/>
        <v>40612.25</v>
      </c>
      <c r="O98" s="6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2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6"/>
        <v>42180.208333333328</v>
      </c>
      <c r="O99" s="6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6"/>
        <v>42212.208333333328</v>
      </c>
      <c r="O100" s="6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6"/>
        <v>41968.25</v>
      </c>
      <c r="O101" s="6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6"/>
        <v>40835.208333333336</v>
      </c>
      <c r="O102" s="6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6"/>
        <v>42056.25</v>
      </c>
      <c r="O103" s="6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6"/>
        <v>43234.208333333328</v>
      </c>
      <c r="O104" s="6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6"/>
        <v>40475.208333333336</v>
      </c>
      <c r="O105" s="6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6"/>
        <v>42878.208333333328</v>
      </c>
      <c r="O106" s="6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6"/>
        <v>41366.208333333336</v>
      </c>
      <c r="O107" s="6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6"/>
        <v>43716.208333333328</v>
      </c>
      <c r="O108" s="6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6"/>
        <v>43213.208333333328</v>
      </c>
      <c r="O109" s="6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6"/>
        <v>41005.208333333336</v>
      </c>
      <c r="O110" s="6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6"/>
        <v>41651.25</v>
      </c>
      <c r="O111" s="6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6"/>
        <v>43354.208333333328</v>
      </c>
      <c r="O112" s="6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6"/>
        <v>41174.208333333336</v>
      </c>
      <c r="O113" s="6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6"/>
        <v>41875.208333333336</v>
      </c>
      <c r="O114" s="6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6"/>
        <v>42990.208333333328</v>
      </c>
      <c r="O115" s="6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6"/>
        <v>43564.208333333328</v>
      </c>
      <c r="O116" s="6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6"/>
        <v>43056.25</v>
      </c>
      <c r="O117" s="6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6"/>
        <v>42265.208333333328</v>
      </c>
      <c r="O118" s="6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6"/>
        <v>40808.208333333336</v>
      </c>
      <c r="O119" s="6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6"/>
        <v>41665.25</v>
      </c>
      <c r="O120" s="6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6"/>
        <v>41806.208333333336</v>
      </c>
      <c r="O121" s="6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6"/>
        <v>42111.208333333328</v>
      </c>
      <c r="O122" s="6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6"/>
        <v>41917.208333333336</v>
      </c>
      <c r="O123" s="6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6"/>
        <v>41970.25</v>
      </c>
      <c r="O124" s="6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6"/>
        <v>42332.25</v>
      </c>
      <c r="O125" s="6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6"/>
        <v>43598.208333333328</v>
      </c>
      <c r="O126" s="6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6"/>
        <v>43362.208333333328</v>
      </c>
      <c r="O127" s="6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6"/>
        <v>42596.208333333328</v>
      </c>
      <c r="O128" s="6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6"/>
        <v>40310.208333333336</v>
      </c>
      <c r="O129" s="6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6"/>
        <v>40417.208333333336</v>
      </c>
      <c r="O130" s="6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>
        <f t="shared" ref="F131:F194" si="8">ROUND((E131/D131*100),0)</f>
        <v>3</v>
      </c>
      <c r="G131" t="s">
        <v>74</v>
      </c>
      <c r="H131">
        <v>55</v>
      </c>
      <c r="I131">
        <f t="shared" ref="I131:I194" si="9">ROUND(IFERROR(E131/H131,0),2)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0">(((L131/60)/60)/24)+DATE(1970,1,1)</f>
        <v>42038.25</v>
      </c>
      <c r="O131" s="6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0"/>
        <v>40842.208333333336</v>
      </c>
      <c r="O132" s="6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0"/>
        <v>41607.25</v>
      </c>
      <c r="O133" s="6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0"/>
        <v>43112.25</v>
      </c>
      <c r="O134" s="6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0"/>
        <v>40767.208333333336</v>
      </c>
      <c r="O135" s="6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0"/>
        <v>40713.208333333336</v>
      </c>
      <c r="O136" s="6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0"/>
        <v>41340.25</v>
      </c>
      <c r="O137" s="6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0"/>
        <v>41797.208333333336</v>
      </c>
      <c r="O138" s="6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0"/>
        <v>40457.208333333336</v>
      </c>
      <c r="O139" s="6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0"/>
        <v>41180.208333333336</v>
      </c>
      <c r="O140" s="6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0"/>
        <v>42115.208333333328</v>
      </c>
      <c r="O141" s="6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0"/>
        <v>43156.25</v>
      </c>
      <c r="O142" s="6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0"/>
        <v>42167.208333333328</v>
      </c>
      <c r="O143" s="6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0"/>
        <v>41005.208333333336</v>
      </c>
      <c r="O144" s="6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0"/>
        <v>40357.208333333336</v>
      </c>
      <c r="O145" s="6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0"/>
        <v>43633.208333333328</v>
      </c>
      <c r="O146" s="6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0"/>
        <v>41889.208333333336</v>
      </c>
      <c r="O147" s="6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0"/>
        <v>40855.25</v>
      </c>
      <c r="O148" s="6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0"/>
        <v>42534.208333333328</v>
      </c>
      <c r="O149" s="6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0"/>
        <v>42941.208333333328</v>
      </c>
      <c r="O150" s="6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0"/>
        <v>41275.25</v>
      </c>
      <c r="O151" s="6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0"/>
        <v>43450.25</v>
      </c>
      <c r="O152" s="6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0"/>
        <v>41799.208333333336</v>
      </c>
      <c r="O153" s="6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0"/>
        <v>42783.25</v>
      </c>
      <c r="O154" s="6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0"/>
        <v>41201.208333333336</v>
      </c>
      <c r="O155" s="6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0"/>
        <v>42502.208333333328</v>
      </c>
      <c r="O156" s="6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0"/>
        <v>40262.208333333336</v>
      </c>
      <c r="O157" s="6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0"/>
        <v>43743.208333333328</v>
      </c>
      <c r="O158" s="6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0"/>
        <v>41638.25</v>
      </c>
      <c r="O159" s="6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0"/>
        <v>42346.25</v>
      </c>
      <c r="O160" s="6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0"/>
        <v>43551.208333333328</v>
      </c>
      <c r="O161" s="6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0"/>
        <v>43582.208333333328</v>
      </c>
      <c r="O162" s="6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0"/>
        <v>42270.208333333328</v>
      </c>
      <c r="O163" s="6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0"/>
        <v>43442.25</v>
      </c>
      <c r="O164" s="6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0"/>
        <v>43028.208333333328</v>
      </c>
      <c r="O165" s="6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0"/>
        <v>43016.208333333328</v>
      </c>
      <c r="O166" s="6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0"/>
        <v>42948.208333333328</v>
      </c>
      <c r="O167" s="6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0"/>
        <v>40534.25</v>
      </c>
      <c r="O168" s="6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0"/>
        <v>41435.208333333336</v>
      </c>
      <c r="O169" s="6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0"/>
        <v>43518.25</v>
      </c>
      <c r="O170" s="6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0"/>
        <v>41077.208333333336</v>
      </c>
      <c r="O171" s="6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0"/>
        <v>42950.208333333328</v>
      </c>
      <c r="O172" s="6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0"/>
        <v>41718.208333333336</v>
      </c>
      <c r="O173" s="6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0"/>
        <v>41839.208333333336</v>
      </c>
      <c r="O174" s="6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0"/>
        <v>41412.208333333336</v>
      </c>
      <c r="O175" s="6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0"/>
        <v>42282.208333333328</v>
      </c>
      <c r="O176" s="6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0"/>
        <v>42613.208333333328</v>
      </c>
      <c r="O177" s="6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0"/>
        <v>42616.208333333328</v>
      </c>
      <c r="O178" s="6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0"/>
        <v>40497.25</v>
      </c>
      <c r="O179" s="6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0"/>
        <v>42999.208333333328</v>
      </c>
      <c r="O180" s="6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0"/>
        <v>41350.208333333336</v>
      </c>
      <c r="O181" s="6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0"/>
        <v>40259.208333333336</v>
      </c>
      <c r="O182" s="6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0"/>
        <v>43012.208333333328</v>
      </c>
      <c r="O183" s="6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0"/>
        <v>43631.208333333328</v>
      </c>
      <c r="O184" s="6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0"/>
        <v>40430.208333333336</v>
      </c>
      <c r="O185" s="6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0"/>
        <v>43588.208333333328</v>
      </c>
      <c r="O186" s="6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0"/>
        <v>43233.208333333328</v>
      </c>
      <c r="O187" s="6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0"/>
        <v>41782.208333333336</v>
      </c>
      <c r="O188" s="6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0"/>
        <v>41328.25</v>
      </c>
      <c r="O189" s="6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0"/>
        <v>41975.25</v>
      </c>
      <c r="O190" s="6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0"/>
        <v>42433.25</v>
      </c>
      <c r="O191" s="6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0"/>
        <v>41429.208333333336</v>
      </c>
      <c r="O192" s="6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0"/>
        <v>43536.208333333328</v>
      </c>
      <c r="O193" s="6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0"/>
        <v>41817.208333333336</v>
      </c>
      <c r="O194" s="6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>
        <f t="shared" ref="F195:F258" si="12">ROUND((E195/D195*100),0)</f>
        <v>46</v>
      </c>
      <c r="G195" t="s">
        <v>14</v>
      </c>
      <c r="H195">
        <v>65</v>
      </c>
      <c r="I195">
        <f t="shared" ref="I195:I258" si="13">ROUND(IFERROR(E195/H195,0),2)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4">(((L195/60)/60)/24)+DATE(1970,1,1)</f>
        <v>43198.208333333328</v>
      </c>
      <c r="O195" s="6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4"/>
        <v>42261.208333333328</v>
      </c>
      <c r="O196" s="6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4"/>
        <v>43310.208333333328</v>
      </c>
      <c r="O197" s="6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4"/>
        <v>42616.208333333328</v>
      </c>
      <c r="O198" s="6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4"/>
        <v>42909.208333333328</v>
      </c>
      <c r="O199" s="6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4"/>
        <v>40396.208333333336</v>
      </c>
      <c r="O200" s="6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4"/>
        <v>42192.208333333328</v>
      </c>
      <c r="O201" s="6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4"/>
        <v>40262.208333333336</v>
      </c>
      <c r="O202" s="6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4"/>
        <v>41845.208333333336</v>
      </c>
      <c r="O203" s="6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4"/>
        <v>40818.208333333336</v>
      </c>
      <c r="O204" s="6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4"/>
        <v>42752.25</v>
      </c>
      <c r="O205" s="6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4"/>
        <v>40636.208333333336</v>
      </c>
      <c r="O206" s="6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4"/>
        <v>43390.208333333328</v>
      </c>
      <c r="O207" s="6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4"/>
        <v>40236.25</v>
      </c>
      <c r="O208" s="6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4"/>
        <v>43340.208333333328</v>
      </c>
      <c r="O209" s="6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4"/>
        <v>43048.25</v>
      </c>
      <c r="O210" s="6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4"/>
        <v>42496.208333333328</v>
      </c>
      <c r="O211" s="6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4"/>
        <v>42797.25</v>
      </c>
      <c r="O212" s="6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4"/>
        <v>41513.208333333336</v>
      </c>
      <c r="O213" s="6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4"/>
        <v>43814.25</v>
      </c>
      <c r="O214" s="6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4"/>
        <v>40488.208333333336</v>
      </c>
      <c r="O215" s="6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4"/>
        <v>40409.208333333336</v>
      </c>
      <c r="O216" s="6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4"/>
        <v>43509.25</v>
      </c>
      <c r="O217" s="6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4"/>
        <v>40869.25</v>
      </c>
      <c r="O218" s="6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4"/>
        <v>43583.208333333328</v>
      </c>
      <c r="O219" s="6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4"/>
        <v>40858.25</v>
      </c>
      <c r="O220" s="6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4"/>
        <v>41137.208333333336</v>
      </c>
      <c r="O221" s="6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4"/>
        <v>40725.208333333336</v>
      </c>
      <c r="O222" s="6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4"/>
        <v>41081.208333333336</v>
      </c>
      <c r="O223" s="6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4"/>
        <v>41914.208333333336</v>
      </c>
      <c r="O224" s="6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4"/>
        <v>42445.208333333328</v>
      </c>
      <c r="O225" s="6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4"/>
        <v>41906.208333333336</v>
      </c>
      <c r="O226" s="6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4"/>
        <v>41762.208333333336</v>
      </c>
      <c r="O227" s="6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4"/>
        <v>40276.208333333336</v>
      </c>
      <c r="O228" s="6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4"/>
        <v>42139.208333333328</v>
      </c>
      <c r="O229" s="6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4"/>
        <v>42613.208333333328</v>
      </c>
      <c r="O230" s="6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4"/>
        <v>42887.208333333328</v>
      </c>
      <c r="O231" s="6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4"/>
        <v>43805.25</v>
      </c>
      <c r="O232" s="6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4"/>
        <v>41415.208333333336</v>
      </c>
      <c r="O233" s="6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4"/>
        <v>42576.208333333328</v>
      </c>
      <c r="O234" s="6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4"/>
        <v>40706.208333333336</v>
      </c>
      <c r="O235" s="6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4"/>
        <v>42969.208333333328</v>
      </c>
      <c r="O236" s="6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4"/>
        <v>42779.25</v>
      </c>
      <c r="O237" s="6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4"/>
        <v>43641.208333333328</v>
      </c>
      <c r="O238" s="6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4"/>
        <v>41754.208333333336</v>
      </c>
      <c r="O239" s="6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4"/>
        <v>43083.25</v>
      </c>
      <c r="O240" s="6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4"/>
        <v>42245.208333333328</v>
      </c>
      <c r="O241" s="6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4"/>
        <v>40396.208333333336</v>
      </c>
      <c r="O242" s="6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4"/>
        <v>41742.208333333336</v>
      </c>
      <c r="O243" s="6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4"/>
        <v>42865.208333333328</v>
      </c>
      <c r="O244" s="6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4"/>
        <v>43163.25</v>
      </c>
      <c r="O245" s="6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4"/>
        <v>41834.208333333336</v>
      </c>
      <c r="O246" s="6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4"/>
        <v>41736.208333333336</v>
      </c>
      <c r="O247" s="6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4"/>
        <v>41491.208333333336</v>
      </c>
      <c r="O248" s="6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4"/>
        <v>42726.25</v>
      </c>
      <c r="O249" s="6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4"/>
        <v>42004.25</v>
      </c>
      <c r="O250" s="6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4"/>
        <v>42006.25</v>
      </c>
      <c r="O251" s="6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4"/>
        <v>40203.25</v>
      </c>
      <c r="O252" s="6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4"/>
        <v>41252.25</v>
      </c>
      <c r="O253" s="6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4"/>
        <v>41572.208333333336</v>
      </c>
      <c r="O254" s="6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4"/>
        <v>40641.208333333336</v>
      </c>
      <c r="O255" s="6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4"/>
        <v>42787.25</v>
      </c>
      <c r="O256" s="6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4"/>
        <v>40590.25</v>
      </c>
      <c r="O257" s="6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4"/>
        <v>42393.25</v>
      </c>
      <c r="O258" s="6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>
        <f t="shared" ref="F259:F322" si="16">ROUND((E259/D259*100),0)</f>
        <v>146</v>
      </c>
      <c r="G259" t="s">
        <v>20</v>
      </c>
      <c r="H259">
        <v>92</v>
      </c>
      <c r="I259">
        <f t="shared" ref="I259:I322" si="17">ROUND(IFERROR(E259/H259,0),2)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18">(((L259/60)/60)/24)+DATE(1970,1,1)</f>
        <v>41338.25</v>
      </c>
      <c r="O259" s="6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8"/>
        <v>42712.25</v>
      </c>
      <c r="O260" s="6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8"/>
        <v>41251.25</v>
      </c>
      <c r="O261" s="6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8"/>
        <v>41180.208333333336</v>
      </c>
      <c r="O262" s="6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8"/>
        <v>40415.208333333336</v>
      </c>
      <c r="O263" s="6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8"/>
        <v>40638.208333333336</v>
      </c>
      <c r="O264" s="6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8"/>
        <v>40187.25</v>
      </c>
      <c r="O265" s="6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8"/>
        <v>41317.25</v>
      </c>
      <c r="O266" s="6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8"/>
        <v>42372.25</v>
      </c>
      <c r="O267" s="6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8"/>
        <v>41950.25</v>
      </c>
      <c r="O268" s="6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8"/>
        <v>41206.208333333336</v>
      </c>
      <c r="O269" s="6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8"/>
        <v>41186.208333333336</v>
      </c>
      <c r="O270" s="6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8"/>
        <v>43496.25</v>
      </c>
      <c r="O271" s="6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8"/>
        <v>40514.25</v>
      </c>
      <c r="O272" s="6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8"/>
        <v>42345.25</v>
      </c>
      <c r="O273" s="6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8"/>
        <v>43656.208333333328</v>
      </c>
      <c r="O274" s="6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8"/>
        <v>42995.208333333328</v>
      </c>
      <c r="O275" s="6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8"/>
        <v>43045.25</v>
      </c>
      <c r="O276" s="6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8"/>
        <v>43561.208333333328</v>
      </c>
      <c r="O277" s="6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8"/>
        <v>41018.208333333336</v>
      </c>
      <c r="O278" s="6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8"/>
        <v>40378.208333333336</v>
      </c>
      <c r="O279" s="6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8"/>
        <v>41239.25</v>
      </c>
      <c r="O280" s="6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8"/>
        <v>43346.208333333328</v>
      </c>
      <c r="O281" s="6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8"/>
        <v>43060.25</v>
      </c>
      <c r="O282" s="6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8"/>
        <v>40979.25</v>
      </c>
      <c r="O283" s="6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8"/>
        <v>42701.25</v>
      </c>
      <c r="O284" s="6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8"/>
        <v>42520.208333333328</v>
      </c>
      <c r="O285" s="6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8"/>
        <v>41030.208333333336</v>
      </c>
      <c r="O286" s="6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8"/>
        <v>42623.208333333328</v>
      </c>
      <c r="O287" s="6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8"/>
        <v>42697.25</v>
      </c>
      <c r="O288" s="6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8"/>
        <v>42122.208333333328</v>
      </c>
      <c r="O289" s="6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8"/>
        <v>40982.208333333336</v>
      </c>
      <c r="O290" s="6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8"/>
        <v>42219.208333333328</v>
      </c>
      <c r="O291" s="6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8"/>
        <v>41404.208333333336</v>
      </c>
      <c r="O292" s="6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8"/>
        <v>40831.208333333336</v>
      </c>
      <c r="O293" s="6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8"/>
        <v>40984.208333333336</v>
      </c>
      <c r="O294" s="6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8"/>
        <v>40456.208333333336</v>
      </c>
      <c r="O295" s="6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8"/>
        <v>43399.208333333328</v>
      </c>
      <c r="O296" s="6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8"/>
        <v>41562.208333333336</v>
      </c>
      <c r="O297" s="6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8"/>
        <v>43493.25</v>
      </c>
      <c r="O298" s="6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8"/>
        <v>41653.25</v>
      </c>
      <c r="O299" s="6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8"/>
        <v>42426.25</v>
      </c>
      <c r="O300" s="6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8"/>
        <v>42432.25</v>
      </c>
      <c r="O301" s="6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8"/>
        <v>42977.208333333328</v>
      </c>
      <c r="O302" s="6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8"/>
        <v>42061.25</v>
      </c>
      <c r="O303" s="6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8"/>
        <v>43345.208333333328</v>
      </c>
      <c r="O304" s="6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8"/>
        <v>42376.25</v>
      </c>
      <c r="O305" s="6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8"/>
        <v>42589.208333333328</v>
      </c>
      <c r="O306" s="6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8"/>
        <v>42448.208333333328</v>
      </c>
      <c r="O307" s="6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8"/>
        <v>42930.208333333328</v>
      </c>
      <c r="O308" s="6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8"/>
        <v>41066.208333333336</v>
      </c>
      <c r="O309" s="6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8"/>
        <v>40651.208333333336</v>
      </c>
      <c r="O310" s="6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8"/>
        <v>40807.208333333336</v>
      </c>
      <c r="O311" s="6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8"/>
        <v>40277.208333333336</v>
      </c>
      <c r="O312" s="6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8"/>
        <v>40590.25</v>
      </c>
      <c r="O313" s="6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8"/>
        <v>41572.208333333336</v>
      </c>
      <c r="O314" s="6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8"/>
        <v>40966.25</v>
      </c>
      <c r="O315" s="6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8"/>
        <v>43536.208333333328</v>
      </c>
      <c r="O316" s="6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8"/>
        <v>41783.208333333336</v>
      </c>
      <c r="O317" s="6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8"/>
        <v>43788.25</v>
      </c>
      <c r="O318" s="6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8"/>
        <v>42869.208333333328</v>
      </c>
      <c r="O319" s="6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8"/>
        <v>41684.25</v>
      </c>
      <c r="O320" s="6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8"/>
        <v>40402.208333333336</v>
      </c>
      <c r="O321" s="6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8"/>
        <v>40673.208333333336</v>
      </c>
      <c r="O322" s="6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>
        <f t="shared" ref="F323:F386" si="20">ROUND((E323/D323*100),0)</f>
        <v>94</v>
      </c>
      <c r="G323" t="s">
        <v>14</v>
      </c>
      <c r="H323">
        <v>2468</v>
      </c>
      <c r="I323">
        <f t="shared" ref="I323:I386" si="21">ROUND(IFERROR(E323/H323,0),2)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22">(((L323/60)/60)/24)+DATE(1970,1,1)</f>
        <v>40634.208333333336</v>
      </c>
      <c r="O323" s="6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2"/>
        <v>40507.25</v>
      </c>
      <c r="O324" s="6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2"/>
        <v>41725.208333333336</v>
      </c>
      <c r="O325" s="6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2"/>
        <v>42176.208333333328</v>
      </c>
      <c r="O326" s="6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2"/>
        <v>43267.208333333328</v>
      </c>
      <c r="O327" s="6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2"/>
        <v>42364.25</v>
      </c>
      <c r="O328" s="6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2"/>
        <v>43705.208333333328</v>
      </c>
      <c r="O329" s="6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2"/>
        <v>43434.25</v>
      </c>
      <c r="O330" s="6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2"/>
        <v>42716.25</v>
      </c>
      <c r="O331" s="6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2"/>
        <v>43077.25</v>
      </c>
      <c r="O332" s="6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2"/>
        <v>40896.25</v>
      </c>
      <c r="O333" s="6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2"/>
        <v>41361.208333333336</v>
      </c>
      <c r="O334" s="6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2"/>
        <v>43424.25</v>
      </c>
      <c r="O335" s="6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2"/>
        <v>43110.25</v>
      </c>
      <c r="O336" s="6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2"/>
        <v>43784.25</v>
      </c>
      <c r="O337" s="6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2"/>
        <v>40527.25</v>
      </c>
      <c r="O338" s="6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2"/>
        <v>43780.25</v>
      </c>
      <c r="O339" s="6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2"/>
        <v>40821.208333333336</v>
      </c>
      <c r="O340" s="6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2"/>
        <v>42949.208333333328</v>
      </c>
      <c r="O341" s="6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2"/>
        <v>40889.25</v>
      </c>
      <c r="O342" s="6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2"/>
        <v>42244.208333333328</v>
      </c>
      <c r="O343" s="6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2"/>
        <v>41475.208333333336</v>
      </c>
      <c r="O344" s="6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2"/>
        <v>41597.25</v>
      </c>
      <c r="O345" s="6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2"/>
        <v>43122.25</v>
      </c>
      <c r="O346" s="6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2"/>
        <v>42194.208333333328</v>
      </c>
      <c r="O347" s="6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2"/>
        <v>42971.208333333328</v>
      </c>
      <c r="O348" s="6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2"/>
        <v>42046.25</v>
      </c>
      <c r="O349" s="6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2"/>
        <v>42782.25</v>
      </c>
      <c r="O350" s="6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2"/>
        <v>42930.208333333328</v>
      </c>
      <c r="O351" s="6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2"/>
        <v>42144.208333333328</v>
      </c>
      <c r="O352" s="6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2"/>
        <v>42240.208333333328</v>
      </c>
      <c r="O353" s="6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2"/>
        <v>42315.25</v>
      </c>
      <c r="O354" s="6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2"/>
        <v>43651.208333333328</v>
      </c>
      <c r="O355" s="6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2"/>
        <v>41520.208333333336</v>
      </c>
      <c r="O356" s="6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2"/>
        <v>42757.25</v>
      </c>
      <c r="O357" s="6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2"/>
        <v>40922.25</v>
      </c>
      <c r="O358" s="6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2"/>
        <v>42250.208333333328</v>
      </c>
      <c r="O359" s="6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2"/>
        <v>43322.208333333328</v>
      </c>
      <c r="O360" s="6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2"/>
        <v>40782.208333333336</v>
      </c>
      <c r="O361" s="6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2"/>
        <v>40544.25</v>
      </c>
      <c r="O362" s="6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2"/>
        <v>43015.208333333328</v>
      </c>
      <c r="O363" s="6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2"/>
        <v>40570.25</v>
      </c>
      <c r="O364" s="6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2"/>
        <v>40904.25</v>
      </c>
      <c r="O365" s="6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2"/>
        <v>43164.25</v>
      </c>
      <c r="O366" s="6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2"/>
        <v>42733.25</v>
      </c>
      <c r="O367" s="6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2"/>
        <v>40546.25</v>
      </c>
      <c r="O368" s="6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2"/>
        <v>41930.208333333336</v>
      </c>
      <c r="O369" s="6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2"/>
        <v>40464.208333333336</v>
      </c>
      <c r="O370" s="6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2"/>
        <v>41308.25</v>
      </c>
      <c r="O371" s="6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2"/>
        <v>43570.208333333328</v>
      </c>
      <c r="O372" s="6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2"/>
        <v>42043.25</v>
      </c>
      <c r="O373" s="6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2"/>
        <v>42012.25</v>
      </c>
      <c r="O374" s="6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2"/>
        <v>42964.208333333328</v>
      </c>
      <c r="O375" s="6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2"/>
        <v>43476.25</v>
      </c>
      <c r="O376" s="6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2"/>
        <v>42293.208333333328</v>
      </c>
      <c r="O377" s="6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2"/>
        <v>41826.208333333336</v>
      </c>
      <c r="O378" s="6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2"/>
        <v>43760.208333333328</v>
      </c>
      <c r="O379" s="6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2"/>
        <v>43241.208333333328</v>
      </c>
      <c r="O380" s="6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2"/>
        <v>40843.208333333336</v>
      </c>
      <c r="O381" s="6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2"/>
        <v>41448.208333333336</v>
      </c>
      <c r="O382" s="6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2"/>
        <v>42163.208333333328</v>
      </c>
      <c r="O383" s="6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2"/>
        <v>43024.208333333328</v>
      </c>
      <c r="O384" s="6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2"/>
        <v>43509.25</v>
      </c>
      <c r="O385" s="6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2"/>
        <v>42776.25</v>
      </c>
      <c r="O386" s="6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>
        <f t="shared" ref="F387:F450" si="24">ROUND((E387/D387*100),0)</f>
        <v>146</v>
      </c>
      <c r="G387" t="s">
        <v>20</v>
      </c>
      <c r="H387">
        <v>1137</v>
      </c>
      <c r="I387">
        <f t="shared" ref="I387:I450" si="25">ROUND(IFERROR(E387/H387,0),2)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26">(((L387/60)/60)/24)+DATE(1970,1,1)</f>
        <v>43553.208333333328</v>
      </c>
      <c r="O387" s="6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6"/>
        <v>40355.208333333336</v>
      </c>
      <c r="O388" s="6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6"/>
        <v>41072.208333333336</v>
      </c>
      <c r="O389" s="6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6"/>
        <v>40912.25</v>
      </c>
      <c r="O390" s="6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6"/>
        <v>40479.208333333336</v>
      </c>
      <c r="O391" s="6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6"/>
        <v>41530.208333333336</v>
      </c>
      <c r="O392" s="6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6"/>
        <v>41653.25</v>
      </c>
      <c r="O393" s="6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6"/>
        <v>40549.25</v>
      </c>
      <c r="O394" s="6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6"/>
        <v>42933.208333333328</v>
      </c>
      <c r="O395" s="6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6"/>
        <v>41484.208333333336</v>
      </c>
      <c r="O396" s="6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6"/>
        <v>40885.25</v>
      </c>
      <c r="O397" s="6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6"/>
        <v>43378.208333333328</v>
      </c>
      <c r="O398" s="6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6"/>
        <v>41417.208333333336</v>
      </c>
      <c r="O399" s="6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6"/>
        <v>43228.208333333328</v>
      </c>
      <c r="O400" s="6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6"/>
        <v>40576.25</v>
      </c>
      <c r="O401" s="6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6"/>
        <v>41502.208333333336</v>
      </c>
      <c r="O402" s="6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6"/>
        <v>43765.208333333328</v>
      </c>
      <c r="O403" s="6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6"/>
        <v>40914.25</v>
      </c>
      <c r="O404" s="6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6"/>
        <v>40310.208333333336</v>
      </c>
      <c r="O405" s="6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6"/>
        <v>43053.25</v>
      </c>
      <c r="O406" s="6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6"/>
        <v>43255.208333333328</v>
      </c>
      <c r="O407" s="6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6"/>
        <v>41304.25</v>
      </c>
      <c r="O408" s="6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6"/>
        <v>43751.208333333328</v>
      </c>
      <c r="O409" s="6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6"/>
        <v>42541.208333333328</v>
      </c>
      <c r="O410" s="6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6"/>
        <v>42843.208333333328</v>
      </c>
      <c r="O411" s="6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6"/>
        <v>42122.208333333328</v>
      </c>
      <c r="O412" s="6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6"/>
        <v>42884.208333333328</v>
      </c>
      <c r="O413" s="6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6"/>
        <v>41642.25</v>
      </c>
      <c r="O414" s="6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6"/>
        <v>43431.25</v>
      </c>
      <c r="O415" s="6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6"/>
        <v>40288.208333333336</v>
      </c>
      <c r="O416" s="6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6"/>
        <v>40921.25</v>
      </c>
      <c r="O417" s="6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6"/>
        <v>40560.25</v>
      </c>
      <c r="O418" s="6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6"/>
        <v>43407.208333333328</v>
      </c>
      <c r="O419" s="6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6"/>
        <v>41035.208333333336</v>
      </c>
      <c r="O420" s="6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6"/>
        <v>40899.25</v>
      </c>
      <c r="O421" s="6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6"/>
        <v>42911.208333333328</v>
      </c>
      <c r="O422" s="6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6"/>
        <v>42915.208333333328</v>
      </c>
      <c r="O423" s="6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6"/>
        <v>40285.208333333336</v>
      </c>
      <c r="O424" s="6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6"/>
        <v>40808.208333333336</v>
      </c>
      <c r="O425" s="6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6"/>
        <v>43208.208333333328</v>
      </c>
      <c r="O426" s="6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6"/>
        <v>42213.208333333328</v>
      </c>
      <c r="O427" s="6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6"/>
        <v>41332.25</v>
      </c>
      <c r="O428" s="6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6"/>
        <v>41895.208333333336</v>
      </c>
      <c r="O429" s="6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6"/>
        <v>40585.25</v>
      </c>
      <c r="O430" s="6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6"/>
        <v>41680.25</v>
      </c>
      <c r="O431" s="6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6"/>
        <v>43737.208333333328</v>
      </c>
      <c r="O432" s="6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6"/>
        <v>43273.208333333328</v>
      </c>
      <c r="O433" s="6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6"/>
        <v>41761.208333333336</v>
      </c>
      <c r="O434" s="6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6"/>
        <v>41603.25</v>
      </c>
      <c r="O435" s="6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6"/>
        <v>42705.25</v>
      </c>
      <c r="O436" s="6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6"/>
        <v>41988.25</v>
      </c>
      <c r="O437" s="6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6"/>
        <v>43575.208333333328</v>
      </c>
      <c r="O438" s="6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6"/>
        <v>42260.208333333328</v>
      </c>
      <c r="O439" s="6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6"/>
        <v>41337.25</v>
      </c>
      <c r="O440" s="6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6"/>
        <v>42680.208333333328</v>
      </c>
      <c r="O441" s="6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6"/>
        <v>42916.208333333328</v>
      </c>
      <c r="O442" s="6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6"/>
        <v>41025.208333333336</v>
      </c>
      <c r="O443" s="6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6"/>
        <v>42980.208333333328</v>
      </c>
      <c r="O444" s="6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6"/>
        <v>40451.208333333336</v>
      </c>
      <c r="O445" s="6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6"/>
        <v>40748.208333333336</v>
      </c>
      <c r="O446" s="6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6"/>
        <v>40515.25</v>
      </c>
      <c r="O447" s="6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6"/>
        <v>41261.25</v>
      </c>
      <c r="O448" s="6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6"/>
        <v>43088.25</v>
      </c>
      <c r="O449" s="6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6"/>
        <v>41378.208333333336</v>
      </c>
      <c r="O450" s="6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>
        <f t="shared" ref="F451:F514" si="28">ROUND((E451/D451*100),0)</f>
        <v>967</v>
      </c>
      <c r="G451" t="s">
        <v>20</v>
      </c>
      <c r="H451">
        <v>86</v>
      </c>
      <c r="I451">
        <f t="shared" ref="I451:I514" si="29">ROUND(IFERROR(E451/H451,0),2)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30">(((L451/60)/60)/24)+DATE(1970,1,1)</f>
        <v>43530.25</v>
      </c>
      <c r="O451" s="6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30"/>
        <v>43394.208333333328</v>
      </c>
      <c r="O452" s="6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30"/>
        <v>42935.208333333328</v>
      </c>
      <c r="O453" s="6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30"/>
        <v>40365.208333333336</v>
      </c>
      <c r="O454" s="6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30"/>
        <v>42705.25</v>
      </c>
      <c r="O455" s="6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30"/>
        <v>41568.208333333336</v>
      </c>
      <c r="O456" s="6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30"/>
        <v>40809.208333333336</v>
      </c>
      <c r="O457" s="6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30"/>
        <v>43141.25</v>
      </c>
      <c r="O458" s="6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30"/>
        <v>42657.208333333328</v>
      </c>
      <c r="O459" s="6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30"/>
        <v>40265.208333333336</v>
      </c>
      <c r="O460" s="6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30"/>
        <v>42001.25</v>
      </c>
      <c r="O461" s="6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30"/>
        <v>40399.208333333336</v>
      </c>
      <c r="O462" s="6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30"/>
        <v>41757.208333333336</v>
      </c>
      <c r="O463" s="6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30"/>
        <v>41304.25</v>
      </c>
      <c r="O464" s="6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30"/>
        <v>41639.25</v>
      </c>
      <c r="O465" s="6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30"/>
        <v>43142.25</v>
      </c>
      <c r="O466" s="6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30"/>
        <v>43127.25</v>
      </c>
      <c r="O467" s="6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30"/>
        <v>41409.208333333336</v>
      </c>
      <c r="O468" s="6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30"/>
        <v>42331.25</v>
      </c>
      <c r="O469" s="6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30"/>
        <v>43569.208333333328</v>
      </c>
      <c r="O470" s="6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30"/>
        <v>42142.208333333328</v>
      </c>
      <c r="O471" s="6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30"/>
        <v>42716.25</v>
      </c>
      <c r="O472" s="6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30"/>
        <v>41031.208333333336</v>
      </c>
      <c r="O473" s="6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30"/>
        <v>43535.208333333328</v>
      </c>
      <c r="O474" s="6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30"/>
        <v>43277.208333333328</v>
      </c>
      <c r="O475" s="6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30"/>
        <v>41989.25</v>
      </c>
      <c r="O476" s="6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30"/>
        <v>41450.208333333336</v>
      </c>
      <c r="O477" s="6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30"/>
        <v>43322.208333333328</v>
      </c>
      <c r="O478" s="6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30"/>
        <v>40720.208333333336</v>
      </c>
      <c r="O479" s="6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30"/>
        <v>42072.208333333328</v>
      </c>
      <c r="O480" s="6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30"/>
        <v>42945.208333333328</v>
      </c>
      <c r="O481" s="6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30"/>
        <v>40248.25</v>
      </c>
      <c r="O482" s="6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30"/>
        <v>41913.208333333336</v>
      </c>
      <c r="O483" s="6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30"/>
        <v>40963.25</v>
      </c>
      <c r="O484" s="6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30"/>
        <v>43811.25</v>
      </c>
      <c r="O485" s="6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30"/>
        <v>41855.208333333336</v>
      </c>
      <c r="O486" s="6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30"/>
        <v>43626.208333333328</v>
      </c>
      <c r="O487" s="6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30"/>
        <v>43168.25</v>
      </c>
      <c r="O488" s="6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30"/>
        <v>42845.208333333328</v>
      </c>
      <c r="O489" s="6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30"/>
        <v>42403.25</v>
      </c>
      <c r="O490" s="6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30"/>
        <v>40406.208333333336</v>
      </c>
      <c r="O491" s="6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30"/>
        <v>43786.25</v>
      </c>
      <c r="O492" s="6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30"/>
        <v>41456.208333333336</v>
      </c>
      <c r="O493" s="6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30"/>
        <v>40336.208333333336</v>
      </c>
      <c r="O494" s="6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30"/>
        <v>43645.208333333328</v>
      </c>
      <c r="O495" s="6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30"/>
        <v>40990.208333333336</v>
      </c>
      <c r="O496" s="6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30"/>
        <v>41800.208333333336</v>
      </c>
      <c r="O497" s="6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30"/>
        <v>42876.208333333328</v>
      </c>
      <c r="O498" s="6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30"/>
        <v>42724.25</v>
      </c>
      <c r="O499" s="6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30"/>
        <v>42005.25</v>
      </c>
      <c r="O500" s="6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30"/>
        <v>42444.208333333328</v>
      </c>
      <c r="O501" s="6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30"/>
        <v>41395.208333333336</v>
      </c>
      <c r="O502" s="6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30"/>
        <v>41345.208333333336</v>
      </c>
      <c r="O503" s="6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30"/>
        <v>41117.208333333336</v>
      </c>
      <c r="O504" s="6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30"/>
        <v>42186.208333333328</v>
      </c>
      <c r="O505" s="6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30"/>
        <v>42142.208333333328</v>
      </c>
      <c r="O506" s="6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30"/>
        <v>41341.25</v>
      </c>
      <c r="O507" s="6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30"/>
        <v>43062.25</v>
      </c>
      <c r="O508" s="6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30"/>
        <v>41373.208333333336</v>
      </c>
      <c r="O509" s="6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30"/>
        <v>43310.208333333328</v>
      </c>
      <c r="O510" s="6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30"/>
        <v>41034.208333333336</v>
      </c>
      <c r="O511" s="6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30"/>
        <v>43251.208333333328</v>
      </c>
      <c r="O512" s="6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30"/>
        <v>43671.208333333328</v>
      </c>
      <c r="O513" s="6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30"/>
        <v>41825.208333333336</v>
      </c>
      <c r="O514" s="6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>
        <f t="shared" ref="F515:F578" si="32">ROUND((E515/D515*100),0)</f>
        <v>39</v>
      </c>
      <c r="G515" t="s">
        <v>74</v>
      </c>
      <c r="H515">
        <v>35</v>
      </c>
      <c r="I515">
        <f t="shared" ref="I515:I578" si="33">ROUND(IFERROR(E515/H515,0),2)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34">(((L515/60)/60)/24)+DATE(1970,1,1)</f>
        <v>40430.208333333336</v>
      </c>
      <c r="O515" s="6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4"/>
        <v>41614.25</v>
      </c>
      <c r="O516" s="6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4"/>
        <v>40900.25</v>
      </c>
      <c r="O517" s="6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4"/>
        <v>40396.208333333336</v>
      </c>
      <c r="O518" s="6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34"/>
        <v>42860.208333333328</v>
      </c>
      <c r="O519" s="6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4"/>
        <v>43154.25</v>
      </c>
      <c r="O520" s="6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34"/>
        <v>42012.25</v>
      </c>
      <c r="O521" s="6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34"/>
        <v>43574.208333333328</v>
      </c>
      <c r="O522" s="6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34"/>
        <v>42605.208333333328</v>
      </c>
      <c r="O523" s="6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4"/>
        <v>41093.208333333336</v>
      </c>
      <c r="O524" s="6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34"/>
        <v>40241.25</v>
      </c>
      <c r="O525" s="6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4"/>
        <v>40294.208333333336</v>
      </c>
      <c r="O526" s="6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4"/>
        <v>40505.25</v>
      </c>
      <c r="O527" s="6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34"/>
        <v>42364.25</v>
      </c>
      <c r="O528" s="6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4"/>
        <v>42405.25</v>
      </c>
      <c r="O529" s="6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4"/>
        <v>41601.25</v>
      </c>
      <c r="O530" s="6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4"/>
        <v>41769.208333333336</v>
      </c>
      <c r="O531" s="6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4"/>
        <v>40421.208333333336</v>
      </c>
      <c r="O532" s="6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4"/>
        <v>41589.25</v>
      </c>
      <c r="O533" s="6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34"/>
        <v>43125.25</v>
      </c>
      <c r="O534" s="6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34"/>
        <v>41479.208333333336</v>
      </c>
      <c r="O535" s="6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4"/>
        <v>43329.208333333328</v>
      </c>
      <c r="O536" s="6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34"/>
        <v>43259.208333333328</v>
      </c>
      <c r="O537" s="6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34"/>
        <v>40414.208333333336</v>
      </c>
      <c r="O538" s="6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34"/>
        <v>43342.208333333328</v>
      </c>
      <c r="O539" s="6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4"/>
        <v>41539.208333333336</v>
      </c>
      <c r="O540" s="6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4"/>
        <v>43647.208333333328</v>
      </c>
      <c r="O541" s="6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34"/>
        <v>43225.208333333328</v>
      </c>
      <c r="O542" s="6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4"/>
        <v>42165.208333333328</v>
      </c>
      <c r="O543" s="6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4"/>
        <v>42391.25</v>
      </c>
      <c r="O544" s="6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4"/>
        <v>41528.208333333336</v>
      </c>
      <c r="O545" s="6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34"/>
        <v>42377.25</v>
      </c>
      <c r="O546" s="6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4"/>
        <v>43824.25</v>
      </c>
      <c r="O547" s="6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34"/>
        <v>43360.208333333328</v>
      </c>
      <c r="O548" s="6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34"/>
        <v>42029.25</v>
      </c>
      <c r="O549" s="6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34"/>
        <v>42461.208333333328</v>
      </c>
      <c r="O550" s="6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34"/>
        <v>41422.208333333336</v>
      </c>
      <c r="O551" s="6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4"/>
        <v>40968.25</v>
      </c>
      <c r="O552" s="6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4"/>
        <v>41993.25</v>
      </c>
      <c r="O553" s="6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4"/>
        <v>42700.25</v>
      </c>
      <c r="O554" s="6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4"/>
        <v>40545.25</v>
      </c>
      <c r="O555" s="6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34"/>
        <v>42723.25</v>
      </c>
      <c r="O556" s="6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34"/>
        <v>41731.208333333336</v>
      </c>
      <c r="O557" s="6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34"/>
        <v>40792.208333333336</v>
      </c>
      <c r="O558" s="6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34"/>
        <v>42279.208333333328</v>
      </c>
      <c r="O559" s="6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34"/>
        <v>42424.25</v>
      </c>
      <c r="O560" s="6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34"/>
        <v>42584.208333333328</v>
      </c>
      <c r="O561" s="6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34"/>
        <v>40865.25</v>
      </c>
      <c r="O562" s="6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34"/>
        <v>40833.208333333336</v>
      </c>
      <c r="O563" s="6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4"/>
        <v>43536.208333333328</v>
      </c>
      <c r="O564" s="6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34"/>
        <v>43417.25</v>
      </c>
      <c r="O565" s="6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4"/>
        <v>42078.208333333328</v>
      </c>
      <c r="O566" s="6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34"/>
        <v>40862.25</v>
      </c>
      <c r="O567" s="6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4"/>
        <v>42424.25</v>
      </c>
      <c r="O568" s="6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34"/>
        <v>41830.208333333336</v>
      </c>
      <c r="O569" s="6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34"/>
        <v>40374.208333333336</v>
      </c>
      <c r="O570" s="6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34"/>
        <v>40554.25</v>
      </c>
      <c r="O571" s="6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34"/>
        <v>41993.25</v>
      </c>
      <c r="O572" s="6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4"/>
        <v>42174.208333333328</v>
      </c>
      <c r="O573" s="6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4"/>
        <v>42275.208333333328</v>
      </c>
      <c r="O574" s="6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34"/>
        <v>41761.208333333336</v>
      </c>
      <c r="O575" s="6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34"/>
        <v>43806.25</v>
      </c>
      <c r="O576" s="6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4"/>
        <v>41779.208333333336</v>
      </c>
      <c r="O577" s="6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34"/>
        <v>43040.208333333328</v>
      </c>
      <c r="O578" s="6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>
        <f t="shared" ref="F579:F642" si="36">ROUND((E579/D579*100),0)</f>
        <v>19</v>
      </c>
      <c r="G579" t="s">
        <v>74</v>
      </c>
      <c r="H579">
        <v>37</v>
      </c>
      <c r="I579">
        <f t="shared" ref="I579:I642" si="37">ROUND(IFERROR(E579/H579,0),2)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38">(((L579/60)/60)/24)+DATE(1970,1,1)</f>
        <v>40613.25</v>
      </c>
      <c r="O579" s="6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8"/>
        <v>40878.25</v>
      </c>
      <c r="O580" s="6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38"/>
        <v>40762.208333333336</v>
      </c>
      <c r="O581" s="6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38"/>
        <v>41696.25</v>
      </c>
      <c r="O582" s="6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8"/>
        <v>40662.208333333336</v>
      </c>
      <c r="O583" s="6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8"/>
        <v>42165.208333333328</v>
      </c>
      <c r="O584" s="6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38"/>
        <v>40959.25</v>
      </c>
      <c r="O585" s="6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38"/>
        <v>41024.208333333336</v>
      </c>
      <c r="O586" s="6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38"/>
        <v>40255.208333333336</v>
      </c>
      <c r="O587" s="6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38"/>
        <v>40499.25</v>
      </c>
      <c r="O588" s="6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8"/>
        <v>43484.25</v>
      </c>
      <c r="O589" s="6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8"/>
        <v>40262.208333333336</v>
      </c>
      <c r="O590" s="6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8"/>
        <v>42190.208333333328</v>
      </c>
      <c r="O591" s="6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8"/>
        <v>41994.25</v>
      </c>
      <c r="O592" s="6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38"/>
        <v>40373.208333333336</v>
      </c>
      <c r="O593" s="6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8"/>
        <v>41789.208333333336</v>
      </c>
      <c r="O594" s="6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38"/>
        <v>41724.208333333336</v>
      </c>
      <c r="O595" s="6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8"/>
        <v>42548.208333333328</v>
      </c>
      <c r="O596" s="6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38"/>
        <v>40253.208333333336</v>
      </c>
      <c r="O597" s="6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8"/>
        <v>42434.25</v>
      </c>
      <c r="O598" s="6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38"/>
        <v>43786.25</v>
      </c>
      <c r="O599" s="6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38"/>
        <v>40344.208333333336</v>
      </c>
      <c r="O600" s="6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8"/>
        <v>42047.25</v>
      </c>
      <c r="O601" s="6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8"/>
        <v>41485.208333333336</v>
      </c>
      <c r="O602" s="6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38"/>
        <v>41789.208333333336</v>
      </c>
      <c r="O603" s="6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38"/>
        <v>42160.208333333328</v>
      </c>
      <c r="O604" s="6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38"/>
        <v>43573.208333333328</v>
      </c>
      <c r="O605" s="6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38"/>
        <v>40565.25</v>
      </c>
      <c r="O606" s="6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38"/>
        <v>42280.208333333328</v>
      </c>
      <c r="O607" s="6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38"/>
        <v>42436.25</v>
      </c>
      <c r="O608" s="6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38"/>
        <v>41721.208333333336</v>
      </c>
      <c r="O609" s="6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38"/>
        <v>43530.25</v>
      </c>
      <c r="O610" s="6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38"/>
        <v>43481.25</v>
      </c>
      <c r="O611" s="6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38"/>
        <v>41259.25</v>
      </c>
      <c r="O612" s="6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8"/>
        <v>41480.208333333336</v>
      </c>
      <c r="O613" s="6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38"/>
        <v>40474.208333333336</v>
      </c>
      <c r="O614" s="6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38"/>
        <v>42973.208333333328</v>
      </c>
      <c r="O615" s="6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38"/>
        <v>42746.25</v>
      </c>
      <c r="O616" s="6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38"/>
        <v>42489.208333333328</v>
      </c>
      <c r="O617" s="6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38"/>
        <v>41537.208333333336</v>
      </c>
      <c r="O618" s="6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38"/>
        <v>41794.208333333336</v>
      </c>
      <c r="O619" s="6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8"/>
        <v>41396.208333333336</v>
      </c>
      <c r="O620" s="6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8"/>
        <v>40669.208333333336</v>
      </c>
      <c r="O621" s="6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38"/>
        <v>42559.208333333328</v>
      </c>
      <c r="O622" s="6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38"/>
        <v>42626.208333333328</v>
      </c>
      <c r="O623" s="6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8"/>
        <v>43205.208333333328</v>
      </c>
      <c r="O624" s="6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38"/>
        <v>42201.208333333328</v>
      </c>
      <c r="O625" s="6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38"/>
        <v>42029.25</v>
      </c>
      <c r="O626" s="6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8"/>
        <v>43857.25</v>
      </c>
      <c r="O627" s="6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38"/>
        <v>40449.208333333336</v>
      </c>
      <c r="O628" s="6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38"/>
        <v>40345.208333333336</v>
      </c>
      <c r="O629" s="6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38"/>
        <v>40455.208333333336</v>
      </c>
      <c r="O630" s="6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8"/>
        <v>42557.208333333328</v>
      </c>
      <c r="O631" s="6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8"/>
        <v>43586.208333333328</v>
      </c>
      <c r="O632" s="6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38"/>
        <v>43550.208333333328</v>
      </c>
      <c r="O633" s="6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8"/>
        <v>41945.208333333336</v>
      </c>
      <c r="O634" s="6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8"/>
        <v>42315.25</v>
      </c>
      <c r="O635" s="6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8"/>
        <v>42819.208333333328</v>
      </c>
      <c r="O636" s="6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38"/>
        <v>41314.25</v>
      </c>
      <c r="O637" s="6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8"/>
        <v>40926.25</v>
      </c>
      <c r="O638" s="6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8"/>
        <v>42688.25</v>
      </c>
      <c r="O639" s="6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8"/>
        <v>40386.208333333336</v>
      </c>
      <c r="O640" s="6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8"/>
        <v>43309.208333333328</v>
      </c>
      <c r="O641" s="6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38"/>
        <v>42387.25</v>
      </c>
      <c r="O642" s="6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>
        <f t="shared" ref="F643:F706" si="40">ROUND((E643/D643*100),0)</f>
        <v>120</v>
      </c>
      <c r="G643" t="s">
        <v>20</v>
      </c>
      <c r="H643">
        <v>194</v>
      </c>
      <c r="I643">
        <f t="shared" ref="I643:I706" si="41">ROUND(IFERROR(E643/H643,0),2)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42">(((L643/60)/60)/24)+DATE(1970,1,1)</f>
        <v>42786.25</v>
      </c>
      <c r="O643" s="6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42"/>
        <v>43451.25</v>
      </c>
      <c r="O644" s="6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42"/>
        <v>42795.25</v>
      </c>
      <c r="O645" s="6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2"/>
        <v>43452.25</v>
      </c>
      <c r="O646" s="6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2"/>
        <v>43369.208333333328</v>
      </c>
      <c r="O647" s="6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2"/>
        <v>41346.208333333336</v>
      </c>
      <c r="O648" s="6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2"/>
        <v>43199.208333333328</v>
      </c>
      <c r="O649" s="6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2"/>
        <v>42922.208333333328</v>
      </c>
      <c r="O650" s="6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2"/>
        <v>40471.208333333336</v>
      </c>
      <c r="O651" s="6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2"/>
        <v>41828.208333333336</v>
      </c>
      <c r="O652" s="6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2"/>
        <v>41692.25</v>
      </c>
      <c r="O653" s="6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42"/>
        <v>42587.208333333328</v>
      </c>
      <c r="O654" s="6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42"/>
        <v>42468.208333333328</v>
      </c>
      <c r="O655" s="6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42"/>
        <v>42240.208333333328</v>
      </c>
      <c r="O656" s="6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42"/>
        <v>42796.25</v>
      </c>
      <c r="O657" s="6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2"/>
        <v>43097.25</v>
      </c>
      <c r="O658" s="6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2"/>
        <v>43096.25</v>
      </c>
      <c r="O659" s="6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2"/>
        <v>42246.208333333328</v>
      </c>
      <c r="O660" s="6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2"/>
        <v>40570.25</v>
      </c>
      <c r="O661" s="6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2"/>
        <v>42237.208333333328</v>
      </c>
      <c r="O662" s="6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2"/>
        <v>40996.208333333336</v>
      </c>
      <c r="O663" s="6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2"/>
        <v>43443.25</v>
      </c>
      <c r="O664" s="6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2"/>
        <v>40458.208333333336</v>
      </c>
      <c r="O665" s="6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2"/>
        <v>40959.25</v>
      </c>
      <c r="O666" s="6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42"/>
        <v>40733.208333333336</v>
      </c>
      <c r="O667" s="6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2"/>
        <v>41516.208333333336</v>
      </c>
      <c r="O668" s="6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42"/>
        <v>41892.208333333336</v>
      </c>
      <c r="O669" s="6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2"/>
        <v>41122.208333333336</v>
      </c>
      <c r="O670" s="6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42"/>
        <v>42912.208333333328</v>
      </c>
      <c r="O671" s="6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42"/>
        <v>42425.25</v>
      </c>
      <c r="O672" s="6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42"/>
        <v>40390.208333333336</v>
      </c>
      <c r="O673" s="6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2"/>
        <v>43180.208333333328</v>
      </c>
      <c r="O674" s="6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2"/>
        <v>42475.208333333328</v>
      </c>
      <c r="O675" s="6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2"/>
        <v>40774.208333333336</v>
      </c>
      <c r="O676" s="6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42"/>
        <v>43719.208333333328</v>
      </c>
      <c r="O677" s="6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42"/>
        <v>41178.208333333336</v>
      </c>
      <c r="O678" s="6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2"/>
        <v>42561.208333333328</v>
      </c>
      <c r="O679" s="6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2"/>
        <v>43484.25</v>
      </c>
      <c r="O680" s="6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42"/>
        <v>43756.208333333328</v>
      </c>
      <c r="O681" s="6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2"/>
        <v>43813.25</v>
      </c>
      <c r="O682" s="6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2"/>
        <v>40898.25</v>
      </c>
      <c r="O683" s="6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42"/>
        <v>41619.25</v>
      </c>
      <c r="O684" s="6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42"/>
        <v>43359.208333333328</v>
      </c>
      <c r="O685" s="6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42"/>
        <v>40358.208333333336</v>
      </c>
      <c r="O686" s="6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2"/>
        <v>42239.208333333328</v>
      </c>
      <c r="O687" s="6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42"/>
        <v>43186.208333333328</v>
      </c>
      <c r="O688" s="6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42"/>
        <v>42806.25</v>
      </c>
      <c r="O689" s="6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42"/>
        <v>43475.25</v>
      </c>
      <c r="O690" s="6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42"/>
        <v>41576.208333333336</v>
      </c>
      <c r="O691" s="6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42"/>
        <v>40874.25</v>
      </c>
      <c r="O692" s="6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42"/>
        <v>41185.208333333336</v>
      </c>
      <c r="O693" s="6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2"/>
        <v>43655.208333333328</v>
      </c>
      <c r="O694" s="6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2"/>
        <v>43025.208333333328</v>
      </c>
      <c r="O695" s="6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2"/>
        <v>43066.25</v>
      </c>
      <c r="O696" s="6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42"/>
        <v>42322.25</v>
      </c>
      <c r="O697" s="6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2"/>
        <v>42114.208333333328</v>
      </c>
      <c r="O698" s="6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42"/>
        <v>43190.208333333328</v>
      </c>
      <c r="O699" s="6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42"/>
        <v>40871.25</v>
      </c>
      <c r="O700" s="6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2"/>
        <v>43641.208333333328</v>
      </c>
      <c r="O701" s="6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2"/>
        <v>40203.25</v>
      </c>
      <c r="O702" s="6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42"/>
        <v>40629.208333333336</v>
      </c>
      <c r="O703" s="6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2"/>
        <v>41477.208333333336</v>
      </c>
      <c r="O704" s="6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42"/>
        <v>41020.208333333336</v>
      </c>
      <c r="O705" s="6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42"/>
        <v>42555.208333333328</v>
      </c>
      <c r="O706" s="6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>
        <f t="shared" ref="F707:F770" si="44">ROUND((E707/D707*100),0)</f>
        <v>99</v>
      </c>
      <c r="G707" t="s">
        <v>14</v>
      </c>
      <c r="H707">
        <v>2025</v>
      </c>
      <c r="I707">
        <f t="shared" ref="I707:I770" si="45">ROUND(IFERROR(E707/H707,0),2)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46">(((L707/60)/60)/24)+DATE(1970,1,1)</f>
        <v>41619.25</v>
      </c>
      <c r="O707" s="6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46"/>
        <v>43471.25</v>
      </c>
      <c r="O708" s="6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46"/>
        <v>43442.25</v>
      </c>
      <c r="O709" s="6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46"/>
        <v>42877.208333333328</v>
      </c>
      <c r="O710" s="6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46"/>
        <v>41018.208333333336</v>
      </c>
      <c r="O711" s="6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46"/>
        <v>43295.208333333328</v>
      </c>
      <c r="O712" s="6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6"/>
        <v>42393.25</v>
      </c>
      <c r="O713" s="6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46"/>
        <v>42559.208333333328</v>
      </c>
      <c r="O714" s="6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46"/>
        <v>42604.208333333328</v>
      </c>
      <c r="O715" s="6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46"/>
        <v>41870.208333333336</v>
      </c>
      <c r="O716" s="6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6"/>
        <v>40397.208333333336</v>
      </c>
      <c r="O717" s="6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46"/>
        <v>41465.208333333336</v>
      </c>
      <c r="O718" s="6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46"/>
        <v>40777.208333333336</v>
      </c>
      <c r="O719" s="6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46"/>
        <v>41442.208333333336</v>
      </c>
      <c r="O720" s="6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46"/>
        <v>41058.208333333336</v>
      </c>
      <c r="O721" s="6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6"/>
        <v>43152.25</v>
      </c>
      <c r="O722" s="6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6"/>
        <v>43194.208333333328</v>
      </c>
      <c r="O723" s="6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6"/>
        <v>43045.25</v>
      </c>
      <c r="O724" s="6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46"/>
        <v>42431.25</v>
      </c>
      <c r="O725" s="6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46"/>
        <v>41934.208333333336</v>
      </c>
      <c r="O726" s="6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6"/>
        <v>41958.25</v>
      </c>
      <c r="O727" s="6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6"/>
        <v>40476.208333333336</v>
      </c>
      <c r="O728" s="6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46"/>
        <v>43485.25</v>
      </c>
      <c r="O729" s="6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6"/>
        <v>42515.208333333328</v>
      </c>
      <c r="O730" s="6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46"/>
        <v>41309.25</v>
      </c>
      <c r="O731" s="6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46"/>
        <v>42147.208333333328</v>
      </c>
      <c r="O732" s="6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6"/>
        <v>42939.208333333328</v>
      </c>
      <c r="O733" s="6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6"/>
        <v>42816.208333333328</v>
      </c>
      <c r="O734" s="6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46"/>
        <v>41844.208333333336</v>
      </c>
      <c r="O735" s="6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46"/>
        <v>42763.25</v>
      </c>
      <c r="O736" s="6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46"/>
        <v>42459.208333333328</v>
      </c>
      <c r="O737" s="6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6"/>
        <v>42055.25</v>
      </c>
      <c r="O738" s="6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46"/>
        <v>42685.25</v>
      </c>
      <c r="O739" s="6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6"/>
        <v>41959.25</v>
      </c>
      <c r="O740" s="6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6"/>
        <v>41089.208333333336</v>
      </c>
      <c r="O741" s="6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6"/>
        <v>42769.25</v>
      </c>
      <c r="O742" s="6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46"/>
        <v>40321.208333333336</v>
      </c>
      <c r="O743" s="6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46"/>
        <v>40197.25</v>
      </c>
      <c r="O744" s="6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6"/>
        <v>42298.208333333328</v>
      </c>
      <c r="O745" s="6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46"/>
        <v>43322.208333333328</v>
      </c>
      <c r="O746" s="6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6"/>
        <v>40328.208333333336</v>
      </c>
      <c r="O747" s="6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46"/>
        <v>40825.208333333336</v>
      </c>
      <c r="O748" s="6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46"/>
        <v>40423.208333333336</v>
      </c>
      <c r="O749" s="6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6"/>
        <v>40238.25</v>
      </c>
      <c r="O750" s="6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46"/>
        <v>41920.208333333336</v>
      </c>
      <c r="O751" s="6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6"/>
        <v>40360.208333333336</v>
      </c>
      <c r="O752" s="6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46"/>
        <v>42446.208333333328</v>
      </c>
      <c r="O753" s="6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6"/>
        <v>40395.208333333336</v>
      </c>
      <c r="O754" s="6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46"/>
        <v>40321.208333333336</v>
      </c>
      <c r="O755" s="6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46"/>
        <v>41210.208333333336</v>
      </c>
      <c r="O756" s="6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46"/>
        <v>43096.25</v>
      </c>
      <c r="O757" s="6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46"/>
        <v>42024.25</v>
      </c>
      <c r="O758" s="6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46"/>
        <v>40675.208333333336</v>
      </c>
      <c r="O759" s="6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46"/>
        <v>41936.208333333336</v>
      </c>
      <c r="O760" s="6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6"/>
        <v>43136.25</v>
      </c>
      <c r="O761" s="6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6"/>
        <v>43678.208333333328</v>
      </c>
      <c r="O762" s="6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46"/>
        <v>42938.208333333328</v>
      </c>
      <c r="O763" s="6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46"/>
        <v>41241.25</v>
      </c>
      <c r="O764" s="6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46"/>
        <v>41037.208333333336</v>
      </c>
      <c r="O765" s="6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46"/>
        <v>40676.208333333336</v>
      </c>
      <c r="O766" s="6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46"/>
        <v>42840.208333333328</v>
      </c>
      <c r="O767" s="6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6"/>
        <v>43362.208333333328</v>
      </c>
      <c r="O768" s="6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6"/>
        <v>42283.208333333328</v>
      </c>
      <c r="O769" s="6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46"/>
        <v>41619.25</v>
      </c>
      <c r="O770" s="6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>
        <f t="shared" ref="F771:F834" si="48">ROUND((E771/D771*100),0)</f>
        <v>87</v>
      </c>
      <c r="G771" t="s">
        <v>14</v>
      </c>
      <c r="H771">
        <v>3410</v>
      </c>
      <c r="I771">
        <f t="shared" ref="I771:I834" si="49">ROUND(IFERROR(E771/H771,0),2)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50">(((L771/60)/60)/24)+DATE(1970,1,1)</f>
        <v>41501.208333333336</v>
      </c>
      <c r="O771" s="6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50"/>
        <v>41743.208333333336</v>
      </c>
      <c r="O772" s="6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50"/>
        <v>43491.25</v>
      </c>
      <c r="O773" s="6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50"/>
        <v>43505.25</v>
      </c>
      <c r="O774" s="6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50"/>
        <v>42838.208333333328</v>
      </c>
      <c r="O775" s="6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50"/>
        <v>42513.208333333328</v>
      </c>
      <c r="O776" s="6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50"/>
        <v>41949.25</v>
      </c>
      <c r="O777" s="6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50"/>
        <v>43650.208333333328</v>
      </c>
      <c r="O778" s="6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50"/>
        <v>40809.208333333336</v>
      </c>
      <c r="O779" s="6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50"/>
        <v>40768.208333333336</v>
      </c>
      <c r="O780" s="6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50"/>
        <v>42230.208333333328</v>
      </c>
      <c r="O781" s="6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50"/>
        <v>42573.208333333328</v>
      </c>
      <c r="O782" s="6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50"/>
        <v>40482.208333333336</v>
      </c>
      <c r="O783" s="6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50"/>
        <v>40603.25</v>
      </c>
      <c r="O784" s="6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50"/>
        <v>41625.25</v>
      </c>
      <c r="O785" s="6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50"/>
        <v>42435.25</v>
      </c>
      <c r="O786" s="6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50"/>
        <v>43582.208333333328</v>
      </c>
      <c r="O787" s="6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50"/>
        <v>43186.208333333328</v>
      </c>
      <c r="O788" s="6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50"/>
        <v>40684.208333333336</v>
      </c>
      <c r="O789" s="6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50"/>
        <v>41202.208333333336</v>
      </c>
      <c r="O790" s="6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50"/>
        <v>41786.208333333336</v>
      </c>
      <c r="O791" s="6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50"/>
        <v>40223.25</v>
      </c>
      <c r="O792" s="6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50"/>
        <v>42715.25</v>
      </c>
      <c r="O793" s="6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50"/>
        <v>41451.208333333336</v>
      </c>
      <c r="O794" s="6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50"/>
        <v>41450.208333333336</v>
      </c>
      <c r="O795" s="6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50"/>
        <v>43091.25</v>
      </c>
      <c r="O796" s="6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50"/>
        <v>42675.208333333328</v>
      </c>
      <c r="O797" s="6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50"/>
        <v>41859.208333333336</v>
      </c>
      <c r="O798" s="6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50"/>
        <v>43464.25</v>
      </c>
      <c r="O799" s="6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50"/>
        <v>41060.208333333336</v>
      </c>
      <c r="O800" s="6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50"/>
        <v>42399.25</v>
      </c>
      <c r="O801" s="6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50"/>
        <v>42167.208333333328</v>
      </c>
      <c r="O802" s="6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50"/>
        <v>43830.25</v>
      </c>
      <c r="O803" s="6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50"/>
        <v>43650.208333333328</v>
      </c>
      <c r="O804" s="6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50"/>
        <v>43492.25</v>
      </c>
      <c r="O805" s="6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50"/>
        <v>43102.25</v>
      </c>
      <c r="O806" s="6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50"/>
        <v>41958.25</v>
      </c>
      <c r="O807" s="6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50"/>
        <v>40973.25</v>
      </c>
      <c r="O808" s="6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50"/>
        <v>43753.208333333328</v>
      </c>
      <c r="O809" s="6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50"/>
        <v>42507.208333333328</v>
      </c>
      <c r="O810" s="6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50"/>
        <v>41135.208333333336</v>
      </c>
      <c r="O811" s="6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50"/>
        <v>43067.25</v>
      </c>
      <c r="O812" s="6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50"/>
        <v>42378.25</v>
      </c>
      <c r="O813" s="6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50"/>
        <v>43206.208333333328</v>
      </c>
      <c r="O814" s="6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50"/>
        <v>41148.208333333336</v>
      </c>
      <c r="O815" s="6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50"/>
        <v>42517.208333333328</v>
      </c>
      <c r="O816" s="6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50"/>
        <v>43068.25</v>
      </c>
      <c r="O817" s="6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50"/>
        <v>41680.25</v>
      </c>
      <c r="O818" s="6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50"/>
        <v>43589.208333333328</v>
      </c>
      <c r="O819" s="6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50"/>
        <v>43486.25</v>
      </c>
      <c r="O820" s="6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50"/>
        <v>41237.25</v>
      </c>
      <c r="O821" s="6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50"/>
        <v>43310.208333333328</v>
      </c>
      <c r="O822" s="6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50"/>
        <v>42794.25</v>
      </c>
      <c r="O823" s="6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50"/>
        <v>41698.25</v>
      </c>
      <c r="O824" s="6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50"/>
        <v>41892.208333333336</v>
      </c>
      <c r="O825" s="6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50"/>
        <v>40348.208333333336</v>
      </c>
      <c r="O826" s="6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50"/>
        <v>42941.208333333328</v>
      </c>
      <c r="O827" s="6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50"/>
        <v>40525.25</v>
      </c>
      <c r="O828" s="6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50"/>
        <v>40666.208333333336</v>
      </c>
      <c r="O829" s="6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50"/>
        <v>43340.208333333328</v>
      </c>
      <c r="O830" s="6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50"/>
        <v>42164.208333333328</v>
      </c>
      <c r="O831" s="6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50"/>
        <v>43103.25</v>
      </c>
      <c r="O832" s="6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50"/>
        <v>40994.208333333336</v>
      </c>
      <c r="O833" s="6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50"/>
        <v>42299.208333333328</v>
      </c>
      <c r="O834" s="6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>
        <f t="shared" ref="F835:F898" si="52">ROUND((E835/D835*100),0)</f>
        <v>158</v>
      </c>
      <c r="G835" t="s">
        <v>20</v>
      </c>
      <c r="H835">
        <v>165</v>
      </c>
      <c r="I835">
        <f t="shared" ref="I835:I898" si="53">ROUND(IFERROR(E835/H835,0),2)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54">(((L835/60)/60)/24)+DATE(1970,1,1)</f>
        <v>40588.25</v>
      </c>
      <c r="O835" s="6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54"/>
        <v>41448.208333333336</v>
      </c>
      <c r="O836" s="6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4"/>
        <v>42063.25</v>
      </c>
      <c r="O837" s="6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4"/>
        <v>40214.25</v>
      </c>
      <c r="O838" s="6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54"/>
        <v>40629.208333333336</v>
      </c>
      <c r="O839" s="6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54"/>
        <v>43370.208333333328</v>
      </c>
      <c r="O840" s="6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54"/>
        <v>41715.208333333336</v>
      </c>
      <c r="O841" s="6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54"/>
        <v>41836.208333333336</v>
      </c>
      <c r="O842" s="6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54"/>
        <v>42419.25</v>
      </c>
      <c r="O843" s="6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54"/>
        <v>43266.208333333328</v>
      </c>
      <c r="O844" s="6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4"/>
        <v>43338.208333333328</v>
      </c>
      <c r="O845" s="6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4"/>
        <v>40930.25</v>
      </c>
      <c r="O846" s="6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54"/>
        <v>43235.208333333328</v>
      </c>
      <c r="O847" s="6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54"/>
        <v>43302.208333333328</v>
      </c>
      <c r="O848" s="6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54"/>
        <v>43107.25</v>
      </c>
      <c r="O849" s="6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54"/>
        <v>40341.208333333336</v>
      </c>
      <c r="O850" s="6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54"/>
        <v>40948.25</v>
      </c>
      <c r="O851" s="6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4"/>
        <v>40866.25</v>
      </c>
      <c r="O852" s="6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54"/>
        <v>41031.208333333336</v>
      </c>
      <c r="O853" s="6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4"/>
        <v>40740.208333333336</v>
      </c>
      <c r="O854" s="6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54"/>
        <v>40714.208333333336</v>
      </c>
      <c r="O855" s="6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54"/>
        <v>43787.25</v>
      </c>
      <c r="O856" s="6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54"/>
        <v>40712.208333333336</v>
      </c>
      <c r="O857" s="6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54"/>
        <v>41023.208333333336</v>
      </c>
      <c r="O858" s="6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54"/>
        <v>40944.25</v>
      </c>
      <c r="O859" s="6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4"/>
        <v>43211.208333333328</v>
      </c>
      <c r="O860" s="6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4"/>
        <v>41334.25</v>
      </c>
      <c r="O861" s="6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54"/>
        <v>43515.25</v>
      </c>
      <c r="O862" s="6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54"/>
        <v>40258.208333333336</v>
      </c>
      <c r="O863" s="6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54"/>
        <v>40756.208333333336</v>
      </c>
      <c r="O864" s="6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54"/>
        <v>42172.208333333328</v>
      </c>
      <c r="O865" s="6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54"/>
        <v>42601.208333333328</v>
      </c>
      <c r="O866" s="6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54"/>
        <v>41897.208333333336</v>
      </c>
      <c r="O867" s="6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4"/>
        <v>40671.208333333336</v>
      </c>
      <c r="O868" s="6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54"/>
        <v>43382.208333333328</v>
      </c>
      <c r="O869" s="6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54"/>
        <v>41559.208333333336</v>
      </c>
      <c r="O870" s="6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4"/>
        <v>40350.208333333336</v>
      </c>
      <c r="O871" s="6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4"/>
        <v>42240.208333333328</v>
      </c>
      <c r="O872" s="6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54"/>
        <v>43040.208333333328</v>
      </c>
      <c r="O873" s="6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54"/>
        <v>43346.208333333328</v>
      </c>
      <c r="O874" s="6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54"/>
        <v>41647.25</v>
      </c>
      <c r="O875" s="6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54"/>
        <v>40291.208333333336</v>
      </c>
      <c r="O876" s="6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4"/>
        <v>40556.25</v>
      </c>
      <c r="O877" s="6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4"/>
        <v>43624.208333333328</v>
      </c>
      <c r="O878" s="6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4"/>
        <v>42577.208333333328</v>
      </c>
      <c r="O879" s="6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4"/>
        <v>43845.25</v>
      </c>
      <c r="O880" s="6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54"/>
        <v>42788.25</v>
      </c>
      <c r="O881" s="6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54"/>
        <v>43667.208333333328</v>
      </c>
      <c r="O882" s="6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4"/>
        <v>42194.208333333328</v>
      </c>
      <c r="O883" s="6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54"/>
        <v>42025.25</v>
      </c>
      <c r="O884" s="6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54"/>
        <v>40323.208333333336</v>
      </c>
      <c r="O885" s="6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4"/>
        <v>41763.208333333336</v>
      </c>
      <c r="O886" s="6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54"/>
        <v>40335.208333333336</v>
      </c>
      <c r="O887" s="6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4"/>
        <v>40416.208333333336</v>
      </c>
      <c r="O888" s="6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4"/>
        <v>42202.208333333328</v>
      </c>
      <c r="O889" s="6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54"/>
        <v>42836.208333333328</v>
      </c>
      <c r="O890" s="6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54"/>
        <v>41710.208333333336</v>
      </c>
      <c r="O891" s="6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54"/>
        <v>43640.208333333328</v>
      </c>
      <c r="O892" s="6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54"/>
        <v>40880.25</v>
      </c>
      <c r="O893" s="6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54"/>
        <v>40319.208333333336</v>
      </c>
      <c r="O894" s="6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54"/>
        <v>42170.208333333328</v>
      </c>
      <c r="O895" s="6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54"/>
        <v>41466.208333333336</v>
      </c>
      <c r="O896" s="6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4"/>
        <v>43134.25</v>
      </c>
      <c r="O897" s="6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54"/>
        <v>40738.208333333336</v>
      </c>
      <c r="O898" s="6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>
        <f t="shared" ref="F899:F962" si="56">ROUND((E899/D899*100),0)</f>
        <v>28</v>
      </c>
      <c r="G899" t="s">
        <v>14</v>
      </c>
      <c r="H899">
        <v>27</v>
      </c>
      <c r="I899">
        <f t="shared" ref="I899:I962" si="57">ROUND(IFERROR(E899/H899,0),2)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58">(((L899/60)/60)/24)+DATE(1970,1,1)</f>
        <v>43583.208333333328</v>
      </c>
      <c r="O899" s="6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8"/>
        <v>43815.25</v>
      </c>
      <c r="O900" s="6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58"/>
        <v>41554.208333333336</v>
      </c>
      <c r="O901" s="6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8"/>
        <v>41901.208333333336</v>
      </c>
      <c r="O902" s="6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58"/>
        <v>43298.208333333328</v>
      </c>
      <c r="O903" s="6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58"/>
        <v>42399.25</v>
      </c>
      <c r="O904" s="6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8"/>
        <v>41034.208333333336</v>
      </c>
      <c r="O905" s="6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8"/>
        <v>41186.208333333336</v>
      </c>
      <c r="O906" s="6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58"/>
        <v>41536.208333333336</v>
      </c>
      <c r="O907" s="6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58"/>
        <v>42868.208333333328</v>
      </c>
      <c r="O908" s="6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8"/>
        <v>40660.208333333336</v>
      </c>
      <c r="O909" s="6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58"/>
        <v>41031.208333333336</v>
      </c>
      <c r="O910" s="6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58"/>
        <v>43255.208333333328</v>
      </c>
      <c r="O911" s="6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8"/>
        <v>42026.25</v>
      </c>
      <c r="O912" s="6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58"/>
        <v>43717.208333333328</v>
      </c>
      <c r="O913" s="6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58"/>
        <v>41157.208333333336</v>
      </c>
      <c r="O914" s="6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8"/>
        <v>43597.208333333328</v>
      </c>
      <c r="O915" s="6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8"/>
        <v>41490.208333333336</v>
      </c>
      <c r="O916" s="6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58"/>
        <v>42976.208333333328</v>
      </c>
      <c r="O917" s="6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8"/>
        <v>41991.25</v>
      </c>
      <c r="O918" s="6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8"/>
        <v>40722.208333333336</v>
      </c>
      <c r="O919" s="6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58"/>
        <v>41117.208333333336</v>
      </c>
      <c r="O920" s="6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8"/>
        <v>43022.208333333328</v>
      </c>
      <c r="O921" s="6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58"/>
        <v>43503.25</v>
      </c>
      <c r="O922" s="6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8"/>
        <v>40951.25</v>
      </c>
      <c r="O923" s="6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58"/>
        <v>43443.25</v>
      </c>
      <c r="O924" s="6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58"/>
        <v>40373.208333333336</v>
      </c>
      <c r="O925" s="6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58"/>
        <v>43769.208333333328</v>
      </c>
      <c r="O926" s="6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58"/>
        <v>43000.208333333328</v>
      </c>
      <c r="O927" s="6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8"/>
        <v>42502.208333333328</v>
      </c>
      <c r="O928" s="6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8"/>
        <v>41102.208333333336</v>
      </c>
      <c r="O929" s="6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58"/>
        <v>41637.25</v>
      </c>
      <c r="O930" s="6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58"/>
        <v>42858.208333333328</v>
      </c>
      <c r="O931" s="6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8"/>
        <v>42060.25</v>
      </c>
      <c r="O932" s="6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8"/>
        <v>41818.208333333336</v>
      </c>
      <c r="O933" s="6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58"/>
        <v>41709.208333333336</v>
      </c>
      <c r="O934" s="6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58"/>
        <v>41372.208333333336</v>
      </c>
      <c r="O935" s="6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58"/>
        <v>42422.25</v>
      </c>
      <c r="O936" s="6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58"/>
        <v>42209.208333333328</v>
      </c>
      <c r="O937" s="6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8"/>
        <v>43668.208333333328</v>
      </c>
      <c r="O938" s="6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8"/>
        <v>42334.25</v>
      </c>
      <c r="O939" s="6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58"/>
        <v>43263.208333333328</v>
      </c>
      <c r="O940" s="6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8"/>
        <v>40670.208333333336</v>
      </c>
      <c r="O941" s="6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8"/>
        <v>41244.25</v>
      </c>
      <c r="O942" s="6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8"/>
        <v>40552.25</v>
      </c>
      <c r="O943" s="6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8"/>
        <v>40568.25</v>
      </c>
      <c r="O944" s="6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58"/>
        <v>41906.208333333336</v>
      </c>
      <c r="O945" s="6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8"/>
        <v>42776.25</v>
      </c>
      <c r="O946" s="6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8"/>
        <v>41004.208333333336</v>
      </c>
      <c r="O947" s="6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8"/>
        <v>40710.208333333336</v>
      </c>
      <c r="O948" s="6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8"/>
        <v>41908.208333333336</v>
      </c>
      <c r="O949" s="6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8"/>
        <v>41985.25</v>
      </c>
      <c r="O950" s="6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58"/>
        <v>42112.208333333328</v>
      </c>
      <c r="O951" s="6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8"/>
        <v>43571.208333333328</v>
      </c>
      <c r="O952" s="6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58"/>
        <v>42730.25</v>
      </c>
      <c r="O953" s="6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8"/>
        <v>42591.208333333328</v>
      </c>
      <c r="O954" s="6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8"/>
        <v>42358.25</v>
      </c>
      <c r="O955" s="6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58"/>
        <v>41174.208333333336</v>
      </c>
      <c r="O956" s="6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58"/>
        <v>41238.25</v>
      </c>
      <c r="O957" s="6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8"/>
        <v>42360.25</v>
      </c>
      <c r="O958" s="6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58"/>
        <v>40955.25</v>
      </c>
      <c r="O959" s="6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58"/>
        <v>40350.208333333336</v>
      </c>
      <c r="O960" s="6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8"/>
        <v>40357.208333333336</v>
      </c>
      <c r="O961" s="6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58"/>
        <v>42408.25</v>
      </c>
      <c r="O962" s="6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>
        <f t="shared" ref="F963:F1001" si="60">ROUND((E963/D963*100),0)</f>
        <v>119</v>
      </c>
      <c r="G963" t="s">
        <v>20</v>
      </c>
      <c r="H963">
        <v>155</v>
      </c>
      <c r="I963">
        <f t="shared" ref="I963:I1001" si="61">ROUND(IFERROR(E963/H963,0),2)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62">(((L963/60)/60)/24)+DATE(1970,1,1)</f>
        <v>40591.25</v>
      </c>
      <c r="O963" s="6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62"/>
        <v>41592.25</v>
      </c>
      <c r="O964" s="6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2"/>
        <v>40607.25</v>
      </c>
      <c r="O965" s="6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62"/>
        <v>42135.208333333328</v>
      </c>
      <c r="O966" s="6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62"/>
        <v>40203.25</v>
      </c>
      <c r="O967" s="6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62"/>
        <v>42901.208333333328</v>
      </c>
      <c r="O968" s="6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62"/>
        <v>41005.208333333336</v>
      </c>
      <c r="O969" s="6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62"/>
        <v>40544.25</v>
      </c>
      <c r="O970" s="6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62"/>
        <v>43821.25</v>
      </c>
      <c r="O971" s="6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2"/>
        <v>40672.208333333336</v>
      </c>
      <c r="O972" s="6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2"/>
        <v>41555.208333333336</v>
      </c>
      <c r="O973" s="6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62"/>
        <v>41792.208333333336</v>
      </c>
      <c r="O974" s="6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2"/>
        <v>40522.25</v>
      </c>
      <c r="O975" s="6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62"/>
        <v>41412.208333333336</v>
      </c>
      <c r="O976" s="6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62"/>
        <v>42337.25</v>
      </c>
      <c r="O977" s="6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62"/>
        <v>40571.25</v>
      </c>
      <c r="O978" s="6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2"/>
        <v>43138.25</v>
      </c>
      <c r="O979" s="6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62"/>
        <v>42686.25</v>
      </c>
      <c r="O980" s="6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62"/>
        <v>42078.208333333328</v>
      </c>
      <c r="O981" s="6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2"/>
        <v>42307.208333333328</v>
      </c>
      <c r="O982" s="6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62"/>
        <v>43094.25</v>
      </c>
      <c r="O983" s="6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2"/>
        <v>40743.208333333336</v>
      </c>
      <c r="O984" s="6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62"/>
        <v>43681.208333333328</v>
      </c>
      <c r="O985" s="6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62"/>
        <v>43716.208333333328</v>
      </c>
      <c r="O986" s="6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2"/>
        <v>41614.25</v>
      </c>
      <c r="O987" s="6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2"/>
        <v>40638.208333333336</v>
      </c>
      <c r="O988" s="6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62"/>
        <v>42852.208333333328</v>
      </c>
      <c r="O989" s="6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2"/>
        <v>42686.25</v>
      </c>
      <c r="O990" s="6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62"/>
        <v>43571.208333333328</v>
      </c>
      <c r="O991" s="6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2"/>
        <v>42432.25</v>
      </c>
      <c r="O992" s="6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62"/>
        <v>41907.208333333336</v>
      </c>
      <c r="O993" s="6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62"/>
        <v>43227.208333333328</v>
      </c>
      <c r="O994" s="6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2"/>
        <v>42362.25</v>
      </c>
      <c r="O995" s="6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2"/>
        <v>41929.208333333336</v>
      </c>
      <c r="O996" s="6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62"/>
        <v>43408.208333333328</v>
      </c>
      <c r="O997" s="6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2"/>
        <v>41276.25</v>
      </c>
      <c r="O998" s="6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2"/>
        <v>41659.25</v>
      </c>
      <c r="O999" s="6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2"/>
        <v>40220.25</v>
      </c>
      <c r="O1000" s="6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62"/>
        <v>42550.208333333328</v>
      </c>
      <c r="O1001" s="6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3300"/>
        <color theme="9"/>
        <color theme="4"/>
      </colorScale>
    </cfRule>
  </conditionalFormatting>
  <conditionalFormatting sqref="G2:G1001">
    <cfRule type="containsText" dxfId="6" priority="2" operator="containsText" text="live">
      <formula>NOT(ISERROR(SEARCH("live",G2)))</formula>
    </cfRule>
    <cfRule type="containsText" dxfId="5" priority="3" operator="containsText" text="successful">
      <formula>NOT(ISERROR(SEARCH("successful",G2)))</formula>
    </cfRule>
    <cfRule type="containsText" dxfId="4" priority="4" operator="containsText" text="canceled">
      <formula>NOT(ISERROR(SEARCH("canceled",G2)))</formula>
    </cfRule>
    <cfRule type="containsText" dxfId="3" priority="5" operator="containsText" text="failed">
      <formula>NOT(ISERROR(SEARCH("failed",G2)))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F210-51EB-47D0-97C7-4F2862B93ED0}">
  <sheetPr codeName="Sheet2"/>
  <dimension ref="A1:F14"/>
  <sheetViews>
    <sheetView workbookViewId="0">
      <selection activeCell="K34" sqref="K3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3" t="s">
        <v>6</v>
      </c>
      <c r="B1" t="s">
        <v>2066</v>
      </c>
    </row>
    <row r="3" spans="1:6" x14ac:dyDescent="0.25">
      <c r="A3" s="3" t="s">
        <v>2070</v>
      </c>
      <c r="B3" s="3" t="s">
        <v>2069</v>
      </c>
    </row>
    <row r="4" spans="1:6" x14ac:dyDescent="0.25">
      <c r="A4" s="3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4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4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4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4" t="s">
        <v>2064</v>
      </c>
      <c r="E8">
        <v>4</v>
      </c>
      <c r="F8">
        <v>4</v>
      </c>
    </row>
    <row r="9" spans="1:6" x14ac:dyDescent="0.25">
      <c r="A9" s="4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4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4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4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4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4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FB71-633F-4825-8892-AD15C5405D26}">
  <sheetPr codeName="Sheet3"/>
  <dimension ref="A1:F30"/>
  <sheetViews>
    <sheetView workbookViewId="0">
      <selection activeCell="F36" sqref="F36"/>
    </sheetView>
  </sheetViews>
  <sheetFormatPr defaultRowHeight="15.75" x14ac:dyDescent="0.25"/>
  <cols>
    <col min="1" max="1" width="17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3" t="s">
        <v>6</v>
      </c>
      <c r="B1" t="s">
        <v>2066</v>
      </c>
    </row>
    <row r="2" spans="1:6" x14ac:dyDescent="0.25">
      <c r="A2" s="3" t="s">
        <v>2032</v>
      </c>
      <c r="B2" t="s">
        <v>2066</v>
      </c>
    </row>
    <row r="4" spans="1:6" x14ac:dyDescent="0.25">
      <c r="A4" s="3" t="s">
        <v>2070</v>
      </c>
      <c r="B4" s="3" t="s">
        <v>2069</v>
      </c>
    </row>
    <row r="5" spans="1:6" x14ac:dyDescent="0.25">
      <c r="A5" s="3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4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4" t="s">
        <v>2065</v>
      </c>
      <c r="E7">
        <v>4</v>
      </c>
      <c r="F7">
        <v>4</v>
      </c>
    </row>
    <row r="8" spans="1:6" x14ac:dyDescent="0.25">
      <c r="A8" s="4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4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4" t="s">
        <v>2043</v>
      </c>
      <c r="C10">
        <v>8</v>
      </c>
      <c r="E10">
        <v>10</v>
      </c>
      <c r="F10">
        <v>18</v>
      </c>
    </row>
    <row r="11" spans="1:6" x14ac:dyDescent="0.25">
      <c r="A11" s="4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4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4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4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4" t="s">
        <v>2057</v>
      </c>
      <c r="C15">
        <v>3</v>
      </c>
      <c r="E15">
        <v>4</v>
      </c>
      <c r="F15">
        <v>7</v>
      </c>
    </row>
    <row r="16" spans="1:6" x14ac:dyDescent="0.25">
      <c r="A16" s="4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4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4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4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4" t="s">
        <v>2056</v>
      </c>
      <c r="C20">
        <v>4</v>
      </c>
      <c r="E20">
        <v>4</v>
      </c>
      <c r="F20">
        <v>8</v>
      </c>
    </row>
    <row r="21" spans="1:6" x14ac:dyDescent="0.25">
      <c r="A21" s="4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4" t="s">
        <v>2063</v>
      </c>
      <c r="C22">
        <v>9</v>
      </c>
      <c r="E22">
        <v>5</v>
      </c>
      <c r="F22">
        <v>14</v>
      </c>
    </row>
    <row r="23" spans="1:6" x14ac:dyDescent="0.25">
      <c r="A23" s="4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4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4" t="s">
        <v>2059</v>
      </c>
      <c r="C25">
        <v>7</v>
      </c>
      <c r="E25">
        <v>14</v>
      </c>
      <c r="F25">
        <v>21</v>
      </c>
    </row>
    <row r="26" spans="1:6" x14ac:dyDescent="0.25">
      <c r="A26" s="4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4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4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4" t="s">
        <v>2062</v>
      </c>
      <c r="E29">
        <v>3</v>
      </c>
      <c r="F29">
        <v>3</v>
      </c>
    </row>
    <row r="30" spans="1:6" x14ac:dyDescent="0.25">
      <c r="A30" s="4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8D672-17B3-4040-9B83-F68C19DDD12D}">
  <sheetPr codeName="Sheet4"/>
  <dimension ref="A1:E18"/>
  <sheetViews>
    <sheetView workbookViewId="0">
      <selection activeCell="A6" sqref="A6:E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7" width="5.625" bestFit="1" customWidth="1"/>
    <col min="8" max="8" width="3.875" bestFit="1" customWidth="1"/>
    <col min="9" max="9" width="9.25" bestFit="1" customWidth="1"/>
    <col min="10" max="10" width="21.625" bestFit="1" customWidth="1"/>
    <col min="11" max="11" width="22.625" bestFit="1" customWidth="1"/>
  </cols>
  <sheetData>
    <row r="1" spans="1:5" x14ac:dyDescent="0.25">
      <c r="A1" s="3" t="s">
        <v>2032</v>
      </c>
      <c r="B1" t="s">
        <v>2066</v>
      </c>
    </row>
    <row r="2" spans="1:5" x14ac:dyDescent="0.25">
      <c r="A2" s="3" t="s">
        <v>2085</v>
      </c>
      <c r="B2" t="s">
        <v>2066</v>
      </c>
    </row>
    <row r="4" spans="1:5" x14ac:dyDescent="0.25">
      <c r="A4" s="3" t="s">
        <v>2070</v>
      </c>
      <c r="B4" s="3" t="s">
        <v>2069</v>
      </c>
    </row>
    <row r="5" spans="1:5" x14ac:dyDescent="0.25">
      <c r="A5" s="3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4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4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4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4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4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4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4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4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4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4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4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4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4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64A78-A720-4A1F-A263-C7C0CF0A4863}">
  <sheetPr codeName="Sheet5"/>
  <dimension ref="A1:H13"/>
  <sheetViews>
    <sheetView workbookViewId="0">
      <selection activeCell="K7" sqref="K7"/>
    </sheetView>
  </sheetViews>
  <sheetFormatPr defaultRowHeight="15.75" x14ac:dyDescent="0.25"/>
  <cols>
    <col min="1" max="1" width="18.125" customWidth="1"/>
    <col min="2" max="2" width="20.125" customWidth="1"/>
    <col min="3" max="3" width="15.875" customWidth="1"/>
    <col min="4" max="4" width="18.5" customWidth="1"/>
    <col min="5" max="5" width="15.25" customWidth="1"/>
    <col min="6" max="6" width="22.5" customWidth="1"/>
    <col min="7" max="7" width="18.5" customWidth="1"/>
    <col min="8" max="8" width="21.625" customWidth="1"/>
  </cols>
  <sheetData>
    <row r="1" spans="1:8" s="5" customFormat="1" ht="30" customHeight="1" x14ac:dyDescent="0.25">
      <c r="A1" s="5" t="s">
        <v>2086</v>
      </c>
      <c r="B1" s="5" t="s">
        <v>2087</v>
      </c>
      <c r="C1" s="5" t="s">
        <v>2088</v>
      </c>
      <c r="D1" s="5" t="s">
        <v>2089</v>
      </c>
      <c r="E1" s="5" t="s">
        <v>2090</v>
      </c>
      <c r="F1" s="5" t="s">
        <v>2091</v>
      </c>
      <c r="G1" s="5" t="s">
        <v>2092</v>
      </c>
      <c r="H1" s="5" t="s">
        <v>2093</v>
      </c>
    </row>
    <row r="2" spans="1:8" x14ac:dyDescent="0.25">
      <c r="A2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SUM(Table1[[#This Row],[Number Successful]:[Number Canceled]])</f>
        <v>51</v>
      </c>
      <c r="F2" s="7">
        <f>Table1[[#This Row],[Number Successful]]/Table1[[#This Row],[Total Projects]]</f>
        <v>0.58823529411764708</v>
      </c>
      <c r="G2" s="7">
        <f>Table1[[#This Row],[Number Failed]]/Table1[[#This Row],[Total Projects]]</f>
        <v>0.39215686274509803</v>
      </c>
      <c r="H2" s="7">
        <f>Table1[[#This Row],[Number Canceled]]/Table1[[#This Row],[Total Projects]]</f>
        <v>1.9607843137254902E-2</v>
      </c>
    </row>
    <row r="3" spans="1:8" x14ac:dyDescent="0.25">
      <c r="A3" t="s">
        <v>2095</v>
      </c>
      <c r="B3">
        <f>COUNTIFS(Crowdfunding!$D:$D,"&gt;=1000",Crowdfunding!$D:$D,"&lt;4999",Crowdfunding!$G:$G,"successful")</f>
        <v>191</v>
      </c>
      <c r="C3">
        <f>COUNTIFS(Crowdfunding!$D:$D,"&gt;=1000",Crowdfunding!$D:$D,"&lt;4999",Crowdfunding!$G:$G,"failed")</f>
        <v>38</v>
      </c>
      <c r="D3">
        <f>COUNTIFS(Crowdfunding!$D:$D,"&gt;=1000",Crowdfunding!$D:$D,"&lt;4999",Crowdfunding!$G:$G,"Canceled")</f>
        <v>2</v>
      </c>
      <c r="E3">
        <f>SUM(Table1[[#This Row],[Number Successful]:[Number Canceled]])</f>
        <v>231</v>
      </c>
      <c r="F3" s="7">
        <f>Table1[[#This Row],[Number Successful]]/Table1[[#This Row],[Total Projects]]</f>
        <v>0.82683982683982682</v>
      </c>
      <c r="G3" s="7">
        <f>Table1[[#This Row],[Number Failed]]/Table1[[#This Row],[Total Projects]]</f>
        <v>0.16450216450216451</v>
      </c>
      <c r="H3" s="7">
        <f>Table1[[#This Row],[Number Canceled]]/Table1[[#This Row],[Total Projects]]</f>
        <v>8.658008658008658E-3</v>
      </c>
    </row>
    <row r="4" spans="1:8" x14ac:dyDescent="0.25">
      <c r="A4" t="s">
        <v>2096</v>
      </c>
      <c r="B4">
        <f>COUNTIFS(Crowdfunding!$D:$D,"&gt;=5000",Crowdfunding!$D:$D,"&lt;9999",Crowdfunding!$G:$G,"successful")</f>
        <v>164</v>
      </c>
      <c r="C4">
        <f>COUNTIFS(Crowdfunding!$D:$D,"&gt;=5000",Crowdfunding!$D:$D,"&lt;9999",Crowdfunding!$G:$G,"failed")</f>
        <v>126</v>
      </c>
      <c r="D4">
        <f>COUNTIFS(Crowdfunding!$D:$D,"&gt;=5000",Crowdfunding!$D:$D,"&lt;9999",Crowdfunding!$G:$G,"Canceled")</f>
        <v>25</v>
      </c>
      <c r="E4">
        <f>SUM(Table1[[#This Row],[Number Successful]:[Number Canceled]])</f>
        <v>315</v>
      </c>
      <c r="F4" s="7">
        <f>Table1[[#This Row],[Number Successful]]/Table1[[#This Row],[Total Projects]]</f>
        <v>0.52063492063492067</v>
      </c>
      <c r="G4" s="7">
        <f>Table1[[#This Row],[Number Failed]]/Table1[[#This Row],[Total Projects]]</f>
        <v>0.4</v>
      </c>
      <c r="H4" s="7">
        <f>Table1[[#This Row],[Number Canceled]]/Table1[[#This Row],[Total Projects]]</f>
        <v>7.9365079365079361E-2</v>
      </c>
    </row>
    <row r="5" spans="1:8" x14ac:dyDescent="0.25">
      <c r="A5" t="s">
        <v>2097</v>
      </c>
      <c r="B5">
        <f>COUNTIFS(Crowdfunding!$D:$D,"&gt;=10000",Crowdfunding!$D:$D,"&lt;14999",Crowdfunding!$G:$G,"successful")</f>
        <v>4</v>
      </c>
      <c r="C5">
        <f>COUNTIFS(Crowdfunding!$D:$D,"&gt;=10000",Crowdfunding!$D:$D,"&lt;14999",Crowdfunding!$G:$G,"failed")</f>
        <v>5</v>
      </c>
      <c r="D5">
        <f>COUNTIFS(Crowdfunding!$D:$D,"&gt;=10000",Crowdfunding!$D:$D,"&lt;14999",Crowdfunding!$G:$G,"Canceled")</f>
        <v>0</v>
      </c>
      <c r="E5">
        <f>SUM(Table1[[#This Row],[Number Successful]:[Number Canceled]])</f>
        <v>9</v>
      </c>
      <c r="F5" s="7">
        <f>Table1[[#This Row],[Number Successful]]/Table1[[#This Row],[Total Projects]]</f>
        <v>0.44444444444444442</v>
      </c>
      <c r="G5" s="7">
        <f>Table1[[#This Row],[Number Failed]]/Table1[[#This Row],[Total Projects]]</f>
        <v>0.55555555555555558</v>
      </c>
      <c r="H5" s="7">
        <f>Table1[[#This Row],[Number Canceled]]/Table1[[#This Row],[Total Projects]]</f>
        <v>0</v>
      </c>
    </row>
    <row r="6" spans="1:8" x14ac:dyDescent="0.25">
      <c r="A6" t="s">
        <v>2098</v>
      </c>
      <c r="B6">
        <f>COUNTIFS(Crowdfunding!$D:$D,"&gt;=15000",Crowdfunding!$D:$D,"&lt;19999",Crowdfunding!$G:$G,"successful")</f>
        <v>10</v>
      </c>
      <c r="C6">
        <f>COUNTIFS(Crowdfunding!$D:$D,"&gt;=15000",Crowdfunding!$D:$D,"&lt;19999",Crowdfunding!$G:$G,"failed")</f>
        <v>0</v>
      </c>
      <c r="D6">
        <f>COUNTIFS(Crowdfunding!$D:$D,"&gt;=15000",Crowdfunding!$D:$D,"&lt;19999",Crowdfunding!$G:$G,"Canceled")</f>
        <v>0</v>
      </c>
      <c r="E6">
        <f>SUM(Table1[[#This Row],[Number Successful]:[Number Canceled]])</f>
        <v>10</v>
      </c>
      <c r="F6" s="7">
        <f>Table1[[#This Row],[Number Successful]]/Table1[[#This Row],[Total Projects]]</f>
        <v>1</v>
      </c>
      <c r="G6" s="7">
        <f>Table1[[#This Row],[Number Failed]]/Table1[[#This Row],[Total Projects]]</f>
        <v>0</v>
      </c>
      <c r="H6" s="7">
        <f>Table1[[#This Row],[Number Canceled]]/Table1[[#This Row],[Total Projects]]</f>
        <v>0</v>
      </c>
    </row>
    <row r="7" spans="1:8" x14ac:dyDescent="0.25">
      <c r="A7" t="s">
        <v>2099</v>
      </c>
      <c r="B7">
        <f>COUNTIFS(Crowdfunding!$D:$D,"&gt;=20000",Crowdfunding!$D:$D,"&lt;24999",Crowdfunding!$G:$G,"successful")</f>
        <v>7</v>
      </c>
      <c r="C7">
        <f>COUNTIFS(Crowdfunding!$D:$D,"&gt;=20000",Crowdfunding!$D:$D,"&lt;24999",Crowdfunding!$G:$G,"failed")</f>
        <v>0</v>
      </c>
      <c r="D7">
        <f>COUNTIFS(Crowdfunding!$D:$D,"&gt;=20000",Crowdfunding!$D:$D,"&lt;24999",Crowdfunding!$G:$G,"Canceled")</f>
        <v>0</v>
      </c>
      <c r="E7">
        <f>SUM(Table1[[#This Row],[Number Successful]:[Number Canceled]])</f>
        <v>7</v>
      </c>
      <c r="F7" s="7">
        <f>Table1[[#This Row],[Number Successful]]/Table1[[#This Row],[Total Projects]]</f>
        <v>1</v>
      </c>
      <c r="G7" s="7">
        <f>Table1[[#This Row],[Number Failed]]/Table1[[#This Row],[Total Projects]]</f>
        <v>0</v>
      </c>
      <c r="H7" s="7">
        <f>Table1[[#This Row],[Number Canceled]]/Table1[[#This Row],[Total Projects]]</f>
        <v>0</v>
      </c>
    </row>
    <row r="8" spans="1:8" x14ac:dyDescent="0.25">
      <c r="A8" t="s">
        <v>2100</v>
      </c>
      <c r="B8">
        <f>COUNTIFS(Crowdfunding!$D:$D,"&gt;=25000",Crowdfunding!$D:$D,"&lt;29999",Crowdfunding!$G:$G,"successful")</f>
        <v>11</v>
      </c>
      <c r="C8">
        <f>COUNTIFS(Crowdfunding!$D:$D,"&gt;=25000",Crowdfunding!$D:$D,"&lt;29999",Crowdfunding!$G:$G,"failed")</f>
        <v>3</v>
      </c>
      <c r="D8">
        <f>COUNTIFS(Crowdfunding!$D:$D,"&gt;=25000",Crowdfunding!$D:$D,"&lt;29999",Crowdfunding!$G:$G,"Canceled")</f>
        <v>0</v>
      </c>
      <c r="E8">
        <f>SUM(Table1[[#This Row],[Number Successful]:[Number Canceled]])</f>
        <v>14</v>
      </c>
      <c r="F8" s="7">
        <f>Table1[[#This Row],[Number Successful]]/Table1[[#This Row],[Total Projects]]</f>
        <v>0.7857142857142857</v>
      </c>
      <c r="G8" s="7">
        <f>Table1[[#This Row],[Number Failed]]/Table1[[#This Row],[Total Projects]]</f>
        <v>0.21428571428571427</v>
      </c>
      <c r="H8" s="7">
        <f>Table1[[#This Row],[Number Canceled]]/Table1[[#This Row],[Total Projects]]</f>
        <v>0</v>
      </c>
    </row>
    <row r="9" spans="1:8" x14ac:dyDescent="0.25">
      <c r="A9" t="s">
        <v>2101</v>
      </c>
      <c r="B9">
        <f>COUNTIFS(Crowdfunding!$D:$D,"&gt;=30000",Crowdfunding!$D:$D,"&lt;34999",Crowdfunding!$G:$G,"successful")</f>
        <v>7</v>
      </c>
      <c r="C9">
        <f>COUNTIFS(Crowdfunding!$D:$D,"&gt;=30000",Crowdfunding!$D:$D,"&lt;34999",Crowdfunding!$G:$G,"failed")</f>
        <v>0</v>
      </c>
      <c r="D9">
        <f>COUNTIFS(Crowdfunding!$D:$D,"&gt;=30000",Crowdfunding!$D:$D,"&lt;34999",Crowdfunding!$G:$G,"Canceled")</f>
        <v>0</v>
      </c>
      <c r="E9">
        <f>SUM(Table1[[#This Row],[Number Successful]:[Number Canceled]])</f>
        <v>7</v>
      </c>
      <c r="F9" s="7">
        <f>Table1[[#This Row],[Number Successful]]/Table1[[#This Row],[Total Projects]]</f>
        <v>1</v>
      </c>
      <c r="G9" s="7">
        <f>Table1[[#This Row],[Number Failed]]/Table1[[#This Row],[Total Projects]]</f>
        <v>0</v>
      </c>
      <c r="H9" s="7">
        <f>Table1[[#This Row],[Number Canceled]]/Table1[[#This Row],[Total Projects]]</f>
        <v>0</v>
      </c>
    </row>
    <row r="10" spans="1:8" x14ac:dyDescent="0.25">
      <c r="A10" t="s">
        <v>2102</v>
      </c>
      <c r="B10">
        <f>COUNTIFS(Crowdfunding!$D:$D,"&gt;=35000",Crowdfunding!$D:$D,"&lt;39999",Crowdfunding!$G:$G,"successful")</f>
        <v>8</v>
      </c>
      <c r="C10">
        <f>COUNTIFS(Crowdfunding!$D:$D,"&gt;=35000",Crowdfunding!$D:$D,"&lt;39999",Crowdfunding!$G:$G,"failed")</f>
        <v>3</v>
      </c>
      <c r="D10">
        <f>COUNTIFS(Crowdfunding!$D:$D,"&gt;=35000",Crowdfunding!$D:$D,"&lt;39999",Crowdfunding!$G:$G,"Canceled")</f>
        <v>1</v>
      </c>
      <c r="E10">
        <f>SUM(Table1[[#This Row],[Number Successful]:[Number Canceled]])</f>
        <v>12</v>
      </c>
      <c r="F10" s="7">
        <f>Table1[[#This Row],[Number Successful]]/Table1[[#This Row],[Total Projects]]</f>
        <v>0.66666666666666663</v>
      </c>
      <c r="G10" s="7">
        <f>Table1[[#This Row],[Number Failed]]/Table1[[#This Row],[Total Projects]]</f>
        <v>0.25</v>
      </c>
      <c r="H10" s="7">
        <f>Table1[[#This Row],[Number Canceled]]/Table1[[#This Row],[Total Projects]]</f>
        <v>8.3333333333333329E-2</v>
      </c>
    </row>
    <row r="11" spans="1:8" x14ac:dyDescent="0.25">
      <c r="A11" t="s">
        <v>2103</v>
      </c>
      <c r="B11">
        <f>COUNTIFS(Crowdfunding!$D:$D,"&gt;=40000",Crowdfunding!$D:$D,"&lt;44999",Crowdfunding!$G:$G,"successful")</f>
        <v>11</v>
      </c>
      <c r="C11">
        <f>COUNTIFS(Crowdfunding!$D:$D,"&gt;=40000",Crowdfunding!$D:$D,"&lt;44999",Crowdfunding!$G:$G,"failed")</f>
        <v>3</v>
      </c>
      <c r="D11">
        <f>COUNTIFS(Crowdfunding!$D:$D,"&gt;=40000",Crowdfunding!$D:$D,"&lt;44999",Crowdfunding!$G:$G,"Canceled")</f>
        <v>0</v>
      </c>
      <c r="E11">
        <f>SUM(Table1[[#This Row],[Number Successful]:[Number Canceled]])</f>
        <v>14</v>
      </c>
      <c r="F11" s="7">
        <f>Table1[[#This Row],[Number Successful]]/Table1[[#This Row],[Total Projects]]</f>
        <v>0.7857142857142857</v>
      </c>
      <c r="G11" s="7">
        <f>Table1[[#This Row],[Number Failed]]/Table1[[#This Row],[Total Projects]]</f>
        <v>0.21428571428571427</v>
      </c>
      <c r="H11" s="7">
        <f>Table1[[#This Row],[Number Canceled]]/Table1[[#This Row],[Total Projects]]</f>
        <v>0</v>
      </c>
    </row>
    <row r="12" spans="1:8" x14ac:dyDescent="0.25">
      <c r="A12" t="s">
        <v>2104</v>
      </c>
      <c r="B12">
        <f>COUNTIFS(Crowdfunding!$D:$D,"&gt;=45000",Crowdfunding!$D:$D,"&lt;49999",Crowdfunding!$G:$G,"successful")</f>
        <v>8</v>
      </c>
      <c r="C12">
        <f>COUNTIFS(Crowdfunding!$D:$D,"&gt;=45000",Crowdfunding!$D:$D,"&lt;49999",Crowdfunding!$G:$G,"failed")</f>
        <v>3</v>
      </c>
      <c r="D12">
        <f>COUNTIFS(Crowdfunding!$D:$D,"&gt;=45000",Crowdfunding!$D:$D,"&lt;49999",Crowdfunding!$G:$G,"Canceled")</f>
        <v>0</v>
      </c>
      <c r="E12">
        <f>SUM(Table1[[#This Row],[Number Successful]:[Number Canceled]])</f>
        <v>11</v>
      </c>
      <c r="F12" s="7">
        <f>Table1[[#This Row],[Number Successful]]/Table1[[#This Row],[Total Projects]]</f>
        <v>0.72727272727272729</v>
      </c>
      <c r="G12" s="7">
        <f>Table1[[#This Row],[Number Failed]]/Table1[[#This Row],[Total Projects]]</f>
        <v>0.27272727272727271</v>
      </c>
      <c r="H12" s="7">
        <f>Table1[[#This Row],[Number Canceled]]/Table1[[#This Row],[Total Projects]]</f>
        <v>0</v>
      </c>
    </row>
    <row r="13" spans="1:8" x14ac:dyDescent="0.25">
      <c r="A13" t="s">
        <v>2105</v>
      </c>
      <c r="B13">
        <f>COUNTIFS(Crowdfunding!$D:$D,"&gt;50000",Crowdfunding!$G:$G,"successful")</f>
        <v>114</v>
      </c>
      <c r="C13">
        <f>COUNTIFS(Crowdfunding!$D:$D,"&gt;50000",Crowdfunding!$G:$G,"failed")</f>
        <v>163</v>
      </c>
      <c r="D13">
        <f>COUNTIFS(Crowdfunding!$D:$D,"&gt;50000",Crowdfunding!$G:$G,"Canceled")</f>
        <v>28</v>
      </c>
      <c r="E13">
        <f>SUM(Table1[[#This Row],[Number Successful]:[Number Canceled]])</f>
        <v>305</v>
      </c>
      <c r="F13" s="7">
        <f>Table1[[#This Row],[Number Successful]]/Table1[[#This Row],[Total Projects]]</f>
        <v>0.3737704918032787</v>
      </c>
      <c r="G13" s="7">
        <f>Table1[[#This Row],[Number Failed]]/Table1[[#This Row],[Total Projects]]</f>
        <v>0.53442622950819674</v>
      </c>
      <c r="H13" s="7">
        <f>Table1[[#This Row],[Number Canceled]]/Table1[[#This Row],[Total Projects]]</f>
        <v>9.1803278688524587E-2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4296-CD04-415F-8B62-54AD3EB2E4E8}">
  <dimension ref="B1:F19"/>
  <sheetViews>
    <sheetView tabSelected="1" topLeftCell="A7" workbookViewId="0">
      <selection activeCell="H28" sqref="H28"/>
    </sheetView>
  </sheetViews>
  <sheetFormatPr defaultRowHeight="15.75" x14ac:dyDescent="0.25"/>
  <cols>
    <col min="1" max="1" width="7.75" customWidth="1"/>
    <col min="2" max="2" width="11.125" customWidth="1"/>
    <col min="3" max="3" width="14.5" customWidth="1"/>
    <col min="4" max="4" width="11" customWidth="1"/>
    <col min="6" max="6" width="14.125" customWidth="1"/>
    <col min="11" max="11" width="9.875" bestFit="1" customWidth="1"/>
  </cols>
  <sheetData>
    <row r="1" spans="2:6" ht="16.5" thickBot="1" x14ac:dyDescent="0.3"/>
    <row r="2" spans="2:6" x14ac:dyDescent="0.25">
      <c r="B2" s="8" t="s">
        <v>2106</v>
      </c>
      <c r="C2" s="14" t="s">
        <v>5</v>
      </c>
      <c r="D2" s="12"/>
      <c r="E2" s="21" t="s">
        <v>2106</v>
      </c>
      <c r="F2" s="13" t="s">
        <v>5</v>
      </c>
    </row>
    <row r="3" spans="2:6" x14ac:dyDescent="0.25">
      <c r="B3" s="9" t="s">
        <v>2107</v>
      </c>
      <c r="C3" s="15">
        <v>158</v>
      </c>
      <c r="D3" s="17"/>
      <c r="E3" t="s">
        <v>2108</v>
      </c>
      <c r="F3" s="19">
        <v>0</v>
      </c>
    </row>
    <row r="4" spans="2:6" x14ac:dyDescent="0.25">
      <c r="B4" s="9" t="s">
        <v>2107</v>
      </c>
      <c r="C4" s="15">
        <v>1425</v>
      </c>
      <c r="D4" s="17"/>
      <c r="E4" t="s">
        <v>2108</v>
      </c>
      <c r="F4" s="19">
        <v>24</v>
      </c>
    </row>
    <row r="5" spans="2:6" x14ac:dyDescent="0.25">
      <c r="B5" s="9" t="s">
        <v>2107</v>
      </c>
      <c r="C5" s="15">
        <v>174</v>
      </c>
      <c r="D5" s="17"/>
      <c r="E5" t="s">
        <v>2108</v>
      </c>
      <c r="F5" s="19">
        <v>53</v>
      </c>
    </row>
    <row r="6" spans="2:6" x14ac:dyDescent="0.25">
      <c r="B6" s="9" t="s">
        <v>2107</v>
      </c>
      <c r="C6" s="15">
        <v>227</v>
      </c>
      <c r="D6" s="17"/>
      <c r="E6" t="s">
        <v>2108</v>
      </c>
      <c r="F6" s="19">
        <v>18</v>
      </c>
    </row>
    <row r="7" spans="2:6" x14ac:dyDescent="0.25">
      <c r="B7" s="9" t="s">
        <v>2107</v>
      </c>
      <c r="C7" s="15">
        <v>220</v>
      </c>
      <c r="D7" s="17"/>
      <c r="E7" t="s">
        <v>2108</v>
      </c>
      <c r="F7" s="19">
        <v>44</v>
      </c>
    </row>
    <row r="8" spans="2:6" x14ac:dyDescent="0.25">
      <c r="B8" s="9" t="s">
        <v>2107</v>
      </c>
      <c r="C8" s="15">
        <v>98</v>
      </c>
      <c r="D8" s="17"/>
      <c r="E8" t="s">
        <v>2108</v>
      </c>
      <c r="F8" s="19">
        <v>27</v>
      </c>
    </row>
    <row r="9" spans="2:6" x14ac:dyDescent="0.25">
      <c r="B9" s="9" t="s">
        <v>2107</v>
      </c>
      <c r="C9" s="15">
        <v>100</v>
      </c>
      <c r="D9" s="17"/>
      <c r="E9" t="s">
        <v>2108</v>
      </c>
      <c r="F9" s="19">
        <v>55</v>
      </c>
    </row>
    <row r="10" spans="2:6" x14ac:dyDescent="0.25">
      <c r="B10" s="9" t="s">
        <v>2107</v>
      </c>
      <c r="C10" s="15">
        <v>1249</v>
      </c>
      <c r="D10" s="17"/>
      <c r="E10" t="s">
        <v>2108</v>
      </c>
      <c r="F10" s="19">
        <v>200</v>
      </c>
    </row>
    <row r="11" spans="2:6" ht="16.5" thickBot="1" x14ac:dyDescent="0.3">
      <c r="B11" s="10" t="s">
        <v>2107</v>
      </c>
      <c r="C11" s="16">
        <v>1396</v>
      </c>
      <c r="D11" s="18"/>
      <c r="E11" s="11" t="s">
        <v>2108</v>
      </c>
      <c r="F11" s="20">
        <v>452</v>
      </c>
    </row>
    <row r="13" spans="2:6" x14ac:dyDescent="0.25">
      <c r="C13" t="s">
        <v>2107</v>
      </c>
      <c r="F13" t="s">
        <v>2108</v>
      </c>
    </row>
    <row r="14" spans="2:6" x14ac:dyDescent="0.25">
      <c r="B14" s="24" t="s">
        <v>2109</v>
      </c>
      <c r="C14" s="22">
        <f>AVERAGE(C3:C11)</f>
        <v>560.77777777777783</v>
      </c>
      <c r="E14" s="24" t="s">
        <v>2109</v>
      </c>
      <c r="F14" s="23">
        <f>AVERAGE(F3:F11)</f>
        <v>97</v>
      </c>
    </row>
    <row r="15" spans="2:6" x14ac:dyDescent="0.25">
      <c r="B15" s="24" t="s">
        <v>2110</v>
      </c>
      <c r="C15" s="23">
        <f>MEDIAN(C3:C11)</f>
        <v>220</v>
      </c>
      <c r="E15" s="24" t="s">
        <v>2110</v>
      </c>
      <c r="F15" s="23">
        <f>MEDIAN(F3:F11)</f>
        <v>44</v>
      </c>
    </row>
    <row r="16" spans="2:6" x14ac:dyDescent="0.25">
      <c r="B16" s="24" t="s">
        <v>2111</v>
      </c>
      <c r="C16" s="23">
        <f>MIN(C3:C11)</f>
        <v>98</v>
      </c>
      <c r="E16" s="24" t="s">
        <v>2111</v>
      </c>
      <c r="F16" s="23">
        <f>MIN(F3:F11)</f>
        <v>0</v>
      </c>
    </row>
    <row r="17" spans="2:6" x14ac:dyDescent="0.25">
      <c r="B17" s="24" t="s">
        <v>2112</v>
      </c>
      <c r="C17" s="23">
        <f>MAX(C3:C11)</f>
        <v>1425</v>
      </c>
      <c r="E17" s="24" t="s">
        <v>2112</v>
      </c>
      <c r="F17" s="23">
        <f>MAX(F3:F11)</f>
        <v>452</v>
      </c>
    </row>
    <row r="18" spans="2:6" x14ac:dyDescent="0.25">
      <c r="B18" s="24" t="s">
        <v>2113</v>
      </c>
      <c r="C18" s="22">
        <f>_xlfn.VAR.S(C3:C11)</f>
        <v>360496.19444444444</v>
      </c>
      <c r="E18" s="24" t="s">
        <v>2113</v>
      </c>
      <c r="F18" s="22">
        <f>_xlfn.VAR.S(F3:F11)</f>
        <v>21127.75</v>
      </c>
    </row>
    <row r="19" spans="2:6" x14ac:dyDescent="0.25">
      <c r="B19" s="24" t="s">
        <v>2114</v>
      </c>
      <c r="C19" s="22">
        <f>_xlfn.STDEV.S(C3:C11)</f>
        <v>600.41335298646084</v>
      </c>
      <c r="E19" s="24" t="s">
        <v>2114</v>
      </c>
      <c r="F19" s="22">
        <f>_xlfn.STDEV.S(F3:F11)</f>
        <v>145.3538785172243</v>
      </c>
    </row>
  </sheetData>
  <sortState xmlns:xlrd2="http://schemas.microsoft.com/office/spreadsheetml/2017/richdata2" ref="H3:I13">
    <sortCondition ref="H3:H13"/>
  </sortState>
  <conditionalFormatting sqref="B3:B11 C13:C14">
    <cfRule type="containsText" dxfId="2" priority="3" operator="containsText" text="Successful">
      <formula>NOT(ISERROR(SEARCH("Successful",B3)))</formula>
    </cfRule>
  </conditionalFormatting>
  <conditionalFormatting sqref="E3:E11 F13">
    <cfRule type="containsText" dxfId="1" priority="2" operator="containsText" text="Failed">
      <formula>NOT(ISERROR(SEARCH("Failed",E3)))</formula>
    </cfRule>
  </conditionalFormatting>
  <conditionalFormatting sqref="F14">
    <cfRule type="containsText" dxfId="0" priority="1" operator="containsText" text="Successful">
      <formula>NOT(ISERROR(SEARCH("Successful",F14)))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Outcome(Parent Category)</vt:lpstr>
      <vt:lpstr>Outcome(sub-catergory)</vt:lpstr>
      <vt:lpstr>Outcome(Years-Created)</vt:lpstr>
      <vt:lpstr>Outcome(Goal)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Maria Awosanya Frazier</cp:lastModifiedBy>
  <dcterms:created xsi:type="dcterms:W3CDTF">2021-09-29T18:52:28Z</dcterms:created>
  <dcterms:modified xsi:type="dcterms:W3CDTF">2023-10-05T20:47:31Z</dcterms:modified>
</cp:coreProperties>
</file>