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CETTO\EV SIm\"/>
    </mc:Choice>
  </mc:AlternateContent>
  <xr:revisionPtr revIDLastSave="0" documentId="13_ncr:1_{D9353E97-3609-48F5-8648-ED0DFDC15E7F}" xr6:coauthVersionLast="47" xr6:coauthVersionMax="47" xr10:uidLastSave="{00000000-0000-0000-0000-000000000000}"/>
  <bookViews>
    <workbookView xWindow="-108" yWindow="-108" windowWidth="23256" windowHeight="12576" xr2:uid="{0D42FDB7-430A-49CF-A838-4BBD76563653}"/>
  </bookViews>
  <sheets>
    <sheet name="Cell Architecture (2)" sheetId="3" r:id="rId1"/>
    <sheet name="Optimisation" sheetId="4" r:id="rId2"/>
    <sheet name="Cell Weight Management" sheetId="2" r:id="rId3"/>
  </sheets>
  <definedNames>
    <definedName name="_xlnm._FilterDatabase" localSheetId="1" hidden="1">Optimisation!$A$1:$Q$82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3" l="1"/>
  <c r="T35" i="4"/>
  <c r="D7" i="2"/>
  <c r="F4" i="3" l="1"/>
  <c r="D25" i="3"/>
  <c r="B11" i="2"/>
  <c r="B10" i="2"/>
  <c r="D3" i="2"/>
  <c r="Q9" i="4"/>
  <c r="Q10" i="4"/>
  <c r="Q15" i="4"/>
  <c r="Q3" i="4"/>
  <c r="Q11" i="4"/>
  <c r="Q25" i="4"/>
  <c r="Q29" i="4"/>
  <c r="Q28" i="4"/>
  <c r="Q21" i="4"/>
  <c r="Q12" i="4"/>
  <c r="Q30" i="4"/>
  <c r="Q5" i="4"/>
  <c r="Q24" i="4"/>
  <c r="Q37" i="4"/>
  <c r="Q48" i="4"/>
  <c r="Q16" i="4"/>
  <c r="Q27" i="4"/>
  <c r="Q40" i="4"/>
  <c r="Q49" i="4"/>
  <c r="Q55" i="4"/>
  <c r="Q13" i="4"/>
  <c r="Q19" i="4"/>
  <c r="Q31" i="4"/>
  <c r="Q39" i="4"/>
  <c r="Q46" i="4"/>
  <c r="Q52" i="4"/>
  <c r="Q56" i="4"/>
  <c r="Q58" i="4"/>
  <c r="Q61" i="4"/>
  <c r="Q63" i="4"/>
  <c r="Q66" i="4"/>
  <c r="Q8" i="4"/>
  <c r="Q17" i="4"/>
  <c r="Q22" i="4"/>
  <c r="Q32" i="4"/>
  <c r="Q35" i="4"/>
  <c r="Q41" i="4"/>
  <c r="Q44" i="4"/>
  <c r="Q50" i="4"/>
  <c r="Q53" i="4"/>
  <c r="Q54" i="4"/>
  <c r="Q57" i="4"/>
  <c r="Q59" i="4"/>
  <c r="Q60" i="4"/>
  <c r="Q62" i="4"/>
  <c r="Q64" i="4"/>
  <c r="Q65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6" i="4"/>
  <c r="Q7" i="4"/>
  <c r="Q14" i="4"/>
  <c r="Q18" i="4"/>
  <c r="Q20" i="4"/>
  <c r="Q23" i="4"/>
  <c r="Q26" i="4"/>
  <c r="Q33" i="4"/>
  <c r="Q34" i="4"/>
  <c r="Q36" i="4"/>
  <c r="Q38" i="4"/>
  <c r="Q42" i="4"/>
  <c r="Q43" i="4"/>
  <c r="Q45" i="4"/>
  <c r="Q47" i="4"/>
  <c r="Q51" i="4"/>
  <c r="Q4" i="4"/>
  <c r="K9" i="4"/>
  <c r="K10" i="4"/>
  <c r="K15" i="4"/>
  <c r="K3" i="4"/>
  <c r="K11" i="4"/>
  <c r="K25" i="4"/>
  <c r="K29" i="4"/>
  <c r="K28" i="4"/>
  <c r="K21" i="4"/>
  <c r="K12" i="4"/>
  <c r="K30" i="4"/>
  <c r="K5" i="4"/>
  <c r="K24" i="4"/>
  <c r="K37" i="4"/>
  <c r="K48" i="4"/>
  <c r="K16" i="4"/>
  <c r="K27" i="4"/>
  <c r="K40" i="4"/>
  <c r="K49" i="4"/>
  <c r="K55" i="4"/>
  <c r="K13" i="4"/>
  <c r="K19" i="4"/>
  <c r="K31" i="4"/>
  <c r="K39" i="4"/>
  <c r="K46" i="4"/>
  <c r="K52" i="4"/>
  <c r="K56" i="4"/>
  <c r="K58" i="4"/>
  <c r="K61" i="4"/>
  <c r="K63" i="4"/>
  <c r="K66" i="4"/>
  <c r="K8" i="4"/>
  <c r="K17" i="4"/>
  <c r="K22" i="4"/>
  <c r="K32" i="4"/>
  <c r="K35" i="4"/>
  <c r="K41" i="4"/>
  <c r="K44" i="4"/>
  <c r="K50" i="4"/>
  <c r="K53" i="4"/>
  <c r="K54" i="4"/>
  <c r="K57" i="4"/>
  <c r="K59" i="4"/>
  <c r="K60" i="4"/>
  <c r="K62" i="4"/>
  <c r="K64" i="4"/>
  <c r="K65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6" i="4"/>
  <c r="K7" i="4"/>
  <c r="K14" i="4"/>
  <c r="K18" i="4"/>
  <c r="K20" i="4"/>
  <c r="K23" i="4"/>
  <c r="K26" i="4"/>
  <c r="K33" i="4"/>
  <c r="K34" i="4"/>
  <c r="K36" i="4"/>
  <c r="K38" i="4"/>
  <c r="K42" i="4"/>
  <c r="K43" i="4"/>
  <c r="K45" i="4"/>
  <c r="K47" i="4"/>
  <c r="K51" i="4"/>
  <c r="K4" i="4"/>
  <c r="D6" i="2"/>
  <c r="B4" i="3"/>
  <c r="B8" i="2"/>
  <c r="J11" i="4" s="1"/>
  <c r="C11" i="3"/>
  <c r="D11" i="3" s="1"/>
  <c r="C13" i="3" s="1"/>
  <c r="O3" i="3"/>
  <c r="J3" i="3" s="1"/>
  <c r="K3" i="3" s="1"/>
  <c r="S2" i="4" s="1"/>
  <c r="O2" i="3" l="1"/>
  <c r="J2" i="3" s="1"/>
  <c r="T36" i="4"/>
  <c r="O4" i="3"/>
  <c r="J4" i="3" s="1"/>
  <c r="C18" i="3" s="1"/>
  <c r="F7" i="3"/>
  <c r="F6" i="3" s="1"/>
  <c r="C58" i="4"/>
  <c r="D58" i="4" s="1"/>
  <c r="E58" i="4" s="1"/>
  <c r="F58" i="4" s="1"/>
  <c r="C44" i="4"/>
  <c r="D44" i="4" s="1"/>
  <c r="E44" i="4" s="1"/>
  <c r="F44" i="4" s="1"/>
  <c r="C16" i="4"/>
  <c r="D16" i="4" s="1"/>
  <c r="E16" i="4" s="1"/>
  <c r="F16" i="4" s="1"/>
  <c r="C4" i="4"/>
  <c r="H4" i="4" s="1"/>
  <c r="C45" i="4"/>
  <c r="H45" i="4" s="1"/>
  <c r="P45" i="4" s="1"/>
  <c r="G15" i="3"/>
  <c r="D15" i="3"/>
  <c r="C15" i="3" s="1"/>
  <c r="C17" i="3" s="1"/>
  <c r="C22" i="4"/>
  <c r="D22" i="4" s="1"/>
  <c r="E22" i="4" s="1"/>
  <c r="F22" i="4" s="1"/>
  <c r="C48" i="4"/>
  <c r="H48" i="4" s="1"/>
  <c r="P48" i="4" s="1"/>
  <c r="C42" i="4"/>
  <c r="D42" i="4" s="1"/>
  <c r="E42" i="4" s="1"/>
  <c r="F42" i="4" s="1"/>
  <c r="C37" i="4"/>
  <c r="H37" i="4" s="1"/>
  <c r="C38" i="4"/>
  <c r="D38" i="4" s="1"/>
  <c r="E38" i="4" s="1"/>
  <c r="F38" i="4" s="1"/>
  <c r="C43" i="4"/>
  <c r="D43" i="4" s="1"/>
  <c r="E43" i="4" s="1"/>
  <c r="F43" i="4" s="1"/>
  <c r="C5" i="4"/>
  <c r="H5" i="4" s="1"/>
  <c r="C26" i="4"/>
  <c r="D26" i="4" s="1"/>
  <c r="E26" i="4" s="1"/>
  <c r="F26" i="4" s="1"/>
  <c r="C23" i="4"/>
  <c r="D23" i="4" s="1"/>
  <c r="E23" i="4" s="1"/>
  <c r="F23" i="4" s="1"/>
  <c r="C30" i="4"/>
  <c r="H30" i="4" s="1"/>
  <c r="P30" i="4" s="1"/>
  <c r="C28" i="4"/>
  <c r="H28" i="4" s="1"/>
  <c r="C20" i="4"/>
  <c r="D20" i="4" s="1"/>
  <c r="E20" i="4" s="1"/>
  <c r="F20" i="4" s="1"/>
  <c r="C18" i="4"/>
  <c r="D18" i="4" s="1"/>
  <c r="E18" i="4" s="1"/>
  <c r="F18" i="4" s="1"/>
  <c r="C25" i="4"/>
  <c r="H25" i="4" s="1"/>
  <c r="C14" i="4"/>
  <c r="D14" i="4" s="1"/>
  <c r="E14" i="4" s="1"/>
  <c r="F14" i="4" s="1"/>
  <c r="C11" i="4"/>
  <c r="H11" i="4" s="1"/>
  <c r="P11" i="4" s="1"/>
  <c r="C7" i="4"/>
  <c r="D7" i="4" s="1"/>
  <c r="E7" i="4" s="1"/>
  <c r="F7" i="4" s="1"/>
  <c r="C3" i="4"/>
  <c r="H3" i="4" s="1"/>
  <c r="C15" i="4"/>
  <c r="H15" i="4" s="1"/>
  <c r="P15" i="4" s="1"/>
  <c r="C82" i="4"/>
  <c r="H82" i="4" s="1"/>
  <c r="P82" i="4" s="1"/>
  <c r="C10" i="4"/>
  <c r="D10" i="4" s="1"/>
  <c r="E10" i="4" s="1"/>
  <c r="F10" i="4" s="1"/>
  <c r="C80" i="4"/>
  <c r="H80" i="4" s="1"/>
  <c r="P80" i="4" s="1"/>
  <c r="C32" i="4"/>
  <c r="D32" i="4" s="1"/>
  <c r="E32" i="4" s="1"/>
  <c r="F32" i="4" s="1"/>
  <c r="C33" i="4"/>
  <c r="H33" i="4" s="1"/>
  <c r="P33" i="4" s="1"/>
  <c r="C6" i="4"/>
  <c r="H6" i="4" s="1"/>
  <c r="C9" i="4"/>
  <c r="D9" i="4" s="1"/>
  <c r="E9" i="4" s="1"/>
  <c r="F9" i="4" s="1"/>
  <c r="C70" i="4"/>
  <c r="H70" i="4" s="1"/>
  <c r="P70" i="4" s="1"/>
  <c r="C24" i="4"/>
  <c r="H24" i="4" s="1"/>
  <c r="P24" i="4" s="1"/>
  <c r="C29" i="4"/>
  <c r="H29" i="4" s="1"/>
  <c r="P29" i="4" s="1"/>
  <c r="C51" i="4"/>
  <c r="H51" i="4" s="1"/>
  <c r="P51" i="4" s="1"/>
  <c r="C50" i="4"/>
  <c r="H50" i="4" s="1"/>
  <c r="P50" i="4" s="1"/>
  <c r="C17" i="4"/>
  <c r="D17" i="4" s="1"/>
  <c r="E17" i="4" s="1"/>
  <c r="F17" i="4" s="1"/>
  <c r="C79" i="4"/>
  <c r="D79" i="4" s="1"/>
  <c r="E79" i="4" s="1"/>
  <c r="F79" i="4" s="1"/>
  <c r="C78" i="4"/>
  <c r="D78" i="4" s="1"/>
  <c r="E78" i="4" s="1"/>
  <c r="F78" i="4" s="1"/>
  <c r="C74" i="4"/>
  <c r="H74" i="4" s="1"/>
  <c r="P74" i="4" s="1"/>
  <c r="C60" i="4"/>
  <c r="D60" i="4" s="1"/>
  <c r="E60" i="4" s="1"/>
  <c r="F60" i="4" s="1"/>
  <c r="C47" i="4"/>
  <c r="D47" i="4" s="1"/>
  <c r="E47" i="4" s="1"/>
  <c r="F47" i="4" s="1"/>
  <c r="C81" i="4"/>
  <c r="H81" i="4" s="1"/>
  <c r="C12" i="4"/>
  <c r="H12" i="4" s="1"/>
  <c r="C36" i="4"/>
  <c r="H36" i="4" s="1"/>
  <c r="P36" i="4" s="1"/>
  <c r="C73" i="4"/>
  <c r="D73" i="4" s="1"/>
  <c r="E73" i="4" s="1"/>
  <c r="F73" i="4" s="1"/>
  <c r="C21" i="4"/>
  <c r="H21" i="4" s="1"/>
  <c r="P21" i="4" s="1"/>
  <c r="C34" i="4"/>
  <c r="H34" i="4" s="1"/>
  <c r="C72" i="4"/>
  <c r="D72" i="4" s="1"/>
  <c r="E72" i="4" s="1"/>
  <c r="F72" i="4" s="1"/>
  <c r="D4" i="4"/>
  <c r="E4" i="4" s="1"/>
  <c r="F4" i="4" s="1"/>
  <c r="C77" i="4"/>
  <c r="D77" i="4" s="1"/>
  <c r="E77" i="4" s="1"/>
  <c r="F77" i="4" s="1"/>
  <c r="C76" i="4"/>
  <c r="D76" i="4" s="1"/>
  <c r="E76" i="4" s="1"/>
  <c r="F76" i="4" s="1"/>
  <c r="C75" i="4"/>
  <c r="D75" i="4" s="1"/>
  <c r="E75" i="4" s="1"/>
  <c r="F75" i="4" s="1"/>
  <c r="C66" i="4"/>
  <c r="I66" i="4" s="1"/>
  <c r="C46" i="4"/>
  <c r="I46" i="4" s="1"/>
  <c r="C71" i="4"/>
  <c r="D71" i="4" s="1"/>
  <c r="E71" i="4" s="1"/>
  <c r="F71" i="4" s="1"/>
  <c r="C69" i="4"/>
  <c r="D69" i="4" s="1"/>
  <c r="E69" i="4" s="1"/>
  <c r="F69" i="4" s="1"/>
  <c r="C68" i="4"/>
  <c r="D68" i="4" s="1"/>
  <c r="E68" i="4" s="1"/>
  <c r="F68" i="4" s="1"/>
  <c r="C67" i="4"/>
  <c r="I67" i="4" s="1"/>
  <c r="C65" i="4"/>
  <c r="I65" i="4" s="1"/>
  <c r="C64" i="4"/>
  <c r="C62" i="4"/>
  <c r="D62" i="4" s="1"/>
  <c r="E62" i="4" s="1"/>
  <c r="F62" i="4" s="1"/>
  <c r="C56" i="4"/>
  <c r="C52" i="4"/>
  <c r="C59" i="4"/>
  <c r="H59" i="4" s="1"/>
  <c r="P59" i="4" s="1"/>
  <c r="C57" i="4"/>
  <c r="C54" i="4"/>
  <c r="I54" i="4" s="1"/>
  <c r="C53" i="4"/>
  <c r="D53" i="4" s="1"/>
  <c r="E53" i="4" s="1"/>
  <c r="F53" i="4" s="1"/>
  <c r="C39" i="4"/>
  <c r="D39" i="4" s="1"/>
  <c r="E39" i="4" s="1"/>
  <c r="F39" i="4" s="1"/>
  <c r="C41" i="4"/>
  <c r="I41" i="4" s="1"/>
  <c r="C35" i="4"/>
  <c r="H35" i="4" s="1"/>
  <c r="C31" i="4"/>
  <c r="I31" i="4" s="1"/>
  <c r="C19" i="4"/>
  <c r="D19" i="4" s="1"/>
  <c r="E19" i="4" s="1"/>
  <c r="F19" i="4" s="1"/>
  <c r="C13" i="4"/>
  <c r="H13" i="4" s="1"/>
  <c r="P13" i="4" s="1"/>
  <c r="C55" i="4"/>
  <c r="C49" i="4"/>
  <c r="I49" i="4" s="1"/>
  <c r="C40" i="4"/>
  <c r="D40" i="4" s="1"/>
  <c r="E40" i="4" s="1"/>
  <c r="F40" i="4" s="1"/>
  <c r="C27" i="4"/>
  <c r="C8" i="4"/>
  <c r="C63" i="4"/>
  <c r="C61" i="4"/>
  <c r="J21" i="4"/>
  <c r="J49" i="4"/>
  <c r="J14" i="4"/>
  <c r="J76" i="4"/>
  <c r="J28" i="4"/>
  <c r="J46" i="4"/>
  <c r="J20" i="4"/>
  <c r="J75" i="4"/>
  <c r="J3" i="4"/>
  <c r="J34" i="4"/>
  <c r="I38" i="4"/>
  <c r="J71" i="4"/>
  <c r="J15" i="4"/>
  <c r="J36" i="4"/>
  <c r="J70" i="4"/>
  <c r="J10" i="4"/>
  <c r="B12" i="2"/>
  <c r="N2" i="4" s="1"/>
  <c r="O2" i="4" s="1"/>
  <c r="J69" i="4"/>
  <c r="J9" i="4"/>
  <c r="J54" i="4"/>
  <c r="I4" i="4"/>
  <c r="J39" i="4"/>
  <c r="J40" i="4"/>
  <c r="J53" i="4"/>
  <c r="J55" i="4"/>
  <c r="J18" i="4"/>
  <c r="J35" i="4"/>
  <c r="J32" i="4"/>
  <c r="J22" i="4"/>
  <c r="J17" i="4"/>
  <c r="J16" i="4"/>
  <c r="J51" i="4"/>
  <c r="J66" i="4"/>
  <c r="J47" i="4"/>
  <c r="J37" i="4"/>
  <c r="J45" i="4"/>
  <c r="J80" i="4"/>
  <c r="J62" i="4"/>
  <c r="J61" i="4"/>
  <c r="J24" i="4"/>
  <c r="J68" i="4"/>
  <c r="J6" i="4"/>
  <c r="J65" i="4"/>
  <c r="J63" i="4"/>
  <c r="J43" i="4"/>
  <c r="J79" i="4"/>
  <c r="J60" i="4"/>
  <c r="J58" i="4"/>
  <c r="J5" i="4"/>
  <c r="J27" i="4"/>
  <c r="J8" i="4"/>
  <c r="J82" i="4"/>
  <c r="J81" i="4"/>
  <c r="J42" i="4"/>
  <c r="J78" i="4"/>
  <c r="J59" i="4"/>
  <c r="J56" i="4"/>
  <c r="J30" i="4"/>
  <c r="J7" i="4"/>
  <c r="J4" i="4"/>
  <c r="J67" i="4"/>
  <c r="J48" i="4"/>
  <c r="J64" i="4"/>
  <c r="J38" i="4"/>
  <c r="J77" i="4"/>
  <c r="J57" i="4"/>
  <c r="J52" i="4"/>
  <c r="J12" i="4"/>
  <c r="J26" i="4"/>
  <c r="J73" i="4"/>
  <c r="J44" i="4"/>
  <c r="J19" i="4"/>
  <c r="J25" i="4"/>
  <c r="J33" i="4"/>
  <c r="J74" i="4"/>
  <c r="J50" i="4"/>
  <c r="J31" i="4"/>
  <c r="J29" i="4"/>
  <c r="J23" i="4"/>
  <c r="J72" i="4"/>
  <c r="J41" i="4"/>
  <c r="J13" i="4"/>
  <c r="H43" i="4"/>
  <c r="H58" i="4"/>
  <c r="H38" i="4"/>
  <c r="D5" i="4" l="1"/>
  <c r="E5" i="4" s="1"/>
  <c r="F5" i="4" s="1"/>
  <c r="I20" i="4"/>
  <c r="I16" i="4"/>
  <c r="H16" i="4"/>
  <c r="N16" i="4" s="1"/>
  <c r="O16" i="4" s="1"/>
  <c r="H20" i="4"/>
  <c r="J5" i="3"/>
  <c r="G13" i="3"/>
  <c r="C20" i="3"/>
  <c r="C21" i="3" s="1"/>
  <c r="I44" i="4"/>
  <c r="I45" i="4"/>
  <c r="L45" i="4" s="1"/>
  <c r="M45" i="4" s="1"/>
  <c r="I58" i="4"/>
  <c r="I25" i="4"/>
  <c r="I80" i="4"/>
  <c r="L80" i="4" s="1"/>
  <c r="M80" i="4" s="1"/>
  <c r="H44" i="4"/>
  <c r="N44" i="4" s="1"/>
  <c r="O44" i="4" s="1"/>
  <c r="I43" i="4"/>
  <c r="L43" i="4" s="1"/>
  <c r="M43" i="4" s="1"/>
  <c r="H32" i="4"/>
  <c r="P32" i="4" s="1"/>
  <c r="I32" i="4"/>
  <c r="L32" i="4" s="1"/>
  <c r="M32" i="4" s="1"/>
  <c r="H23" i="4"/>
  <c r="P23" i="4" s="1"/>
  <c r="D21" i="4"/>
  <c r="E21" i="4" s="1"/>
  <c r="F21" i="4" s="1"/>
  <c r="I9" i="4"/>
  <c r="L9" i="4" s="1"/>
  <c r="M9" i="4" s="1"/>
  <c r="D45" i="4"/>
  <c r="E45" i="4" s="1"/>
  <c r="F45" i="4" s="1"/>
  <c r="I29" i="4"/>
  <c r="L29" i="4" s="1"/>
  <c r="M29" i="4" s="1"/>
  <c r="I37" i="4"/>
  <c r="L37" i="4" s="1"/>
  <c r="M37" i="4" s="1"/>
  <c r="D37" i="4"/>
  <c r="E37" i="4" s="1"/>
  <c r="F37" i="4" s="1"/>
  <c r="I60" i="4"/>
  <c r="L60" i="4" s="1"/>
  <c r="M60" i="4" s="1"/>
  <c r="I48" i="4"/>
  <c r="L48" i="4" s="1"/>
  <c r="M48" i="4" s="1"/>
  <c r="D48" i="4"/>
  <c r="E48" i="4" s="1"/>
  <c r="F48" i="4" s="1"/>
  <c r="I30" i="4"/>
  <c r="L30" i="4" s="1"/>
  <c r="M30" i="4" s="1"/>
  <c r="H9" i="4"/>
  <c r="P9" i="4" s="1"/>
  <c r="I73" i="4"/>
  <c r="I3" i="4"/>
  <c r="L3" i="4" s="1"/>
  <c r="M3" i="4" s="1"/>
  <c r="I42" i="4"/>
  <c r="L42" i="4" s="1"/>
  <c r="M42" i="4" s="1"/>
  <c r="I15" i="4"/>
  <c r="H42" i="4"/>
  <c r="P42" i="4" s="1"/>
  <c r="I79" i="4"/>
  <c r="L79" i="4" s="1"/>
  <c r="M79" i="4" s="1"/>
  <c r="I34" i="4"/>
  <c r="L34" i="4" s="1"/>
  <c r="M34" i="4" s="1"/>
  <c r="I81" i="4"/>
  <c r="L81" i="4" s="1"/>
  <c r="M81" i="4" s="1"/>
  <c r="I70" i="4"/>
  <c r="L70" i="4" s="1"/>
  <c r="M70" i="4" s="1"/>
  <c r="H10" i="4"/>
  <c r="N10" i="4" s="1"/>
  <c r="O10" i="4" s="1"/>
  <c r="I28" i="4"/>
  <c r="L28" i="4" s="1"/>
  <c r="M28" i="4" s="1"/>
  <c r="D15" i="4"/>
  <c r="E15" i="4" s="1"/>
  <c r="F15" i="4" s="1"/>
  <c r="I78" i="4"/>
  <c r="L78" i="4" s="1"/>
  <c r="M78" i="4" s="1"/>
  <c r="D74" i="4"/>
  <c r="E74" i="4" s="1"/>
  <c r="F74" i="4" s="1"/>
  <c r="H78" i="4"/>
  <c r="P78" i="4" s="1"/>
  <c r="I10" i="4"/>
  <c r="L10" i="4" s="1"/>
  <c r="M10" i="4" s="1"/>
  <c r="H77" i="4"/>
  <c r="N77" i="4" s="1"/>
  <c r="O77" i="4" s="1"/>
  <c r="D28" i="4"/>
  <c r="E28" i="4" s="1"/>
  <c r="F28" i="4" s="1"/>
  <c r="L49" i="4"/>
  <c r="M49" i="4" s="1"/>
  <c r="D36" i="4"/>
  <c r="E36" i="4" s="1"/>
  <c r="F36" i="4" s="1"/>
  <c r="D12" i="4"/>
  <c r="E12" i="4" s="1"/>
  <c r="F12" i="4" s="1"/>
  <c r="H26" i="4"/>
  <c r="N26" i="4" s="1"/>
  <c r="O26" i="4" s="1"/>
  <c r="I26" i="4"/>
  <c r="L26" i="4" s="1"/>
  <c r="M26" i="4" s="1"/>
  <c r="D80" i="4"/>
  <c r="E80" i="4" s="1"/>
  <c r="F80" i="4" s="1"/>
  <c r="I33" i="4"/>
  <c r="L33" i="4" s="1"/>
  <c r="M33" i="4" s="1"/>
  <c r="D82" i="4"/>
  <c r="E82" i="4" s="1"/>
  <c r="F82" i="4" s="1"/>
  <c r="I36" i="4"/>
  <c r="L36" i="4" s="1"/>
  <c r="M36" i="4" s="1"/>
  <c r="H60" i="4"/>
  <c r="N60" i="4" s="1"/>
  <c r="O60" i="4" s="1"/>
  <c r="I74" i="4"/>
  <c r="L74" i="4" s="1"/>
  <c r="M74" i="4" s="1"/>
  <c r="I5" i="4"/>
  <c r="I24" i="4"/>
  <c r="L24" i="4" s="1"/>
  <c r="M24" i="4" s="1"/>
  <c r="D3" i="4"/>
  <c r="E3" i="4" s="1"/>
  <c r="F3" i="4" s="1"/>
  <c r="I12" i="4"/>
  <c r="L12" i="4" s="1"/>
  <c r="M12" i="4" s="1"/>
  <c r="H47" i="4"/>
  <c r="N47" i="4" s="1"/>
  <c r="O47" i="4" s="1"/>
  <c r="I82" i="4"/>
  <c r="L82" i="4" s="1"/>
  <c r="M82" i="4" s="1"/>
  <c r="D25" i="4"/>
  <c r="E25" i="4" s="1"/>
  <c r="F25" i="4" s="1"/>
  <c r="I7" i="4"/>
  <c r="L7" i="4" s="1"/>
  <c r="M7" i="4" s="1"/>
  <c r="I76" i="4"/>
  <c r="L76" i="4" s="1"/>
  <c r="M76" i="4" s="1"/>
  <c r="H79" i="4"/>
  <c r="N79" i="4" s="1"/>
  <c r="O79" i="4" s="1"/>
  <c r="D29" i="4"/>
  <c r="E29" i="4" s="1"/>
  <c r="F29" i="4" s="1"/>
  <c r="I22" i="4"/>
  <c r="L22" i="4" s="1"/>
  <c r="M22" i="4" s="1"/>
  <c r="H75" i="4"/>
  <c r="N75" i="4" s="1"/>
  <c r="O75" i="4" s="1"/>
  <c r="H22" i="4"/>
  <c r="N22" i="4" s="1"/>
  <c r="O22" i="4" s="1"/>
  <c r="H76" i="4"/>
  <c r="P76" i="4" s="1"/>
  <c r="H7" i="4"/>
  <c r="P7" i="4" s="1"/>
  <c r="H53" i="4"/>
  <c r="N53" i="4" s="1"/>
  <c r="O53" i="4" s="1"/>
  <c r="H39" i="4"/>
  <c r="N39" i="4" s="1"/>
  <c r="O39" i="4" s="1"/>
  <c r="D24" i="4"/>
  <c r="E24" i="4" s="1"/>
  <c r="F24" i="4" s="1"/>
  <c r="I75" i="4"/>
  <c r="L75" i="4" s="1"/>
  <c r="M75" i="4" s="1"/>
  <c r="I23" i="4"/>
  <c r="L23" i="4" s="1"/>
  <c r="M23" i="4" s="1"/>
  <c r="D6" i="4"/>
  <c r="E6" i="4" s="1"/>
  <c r="F6" i="4" s="1"/>
  <c r="D33" i="4"/>
  <c r="E33" i="4" s="1"/>
  <c r="F33" i="4" s="1"/>
  <c r="H18" i="4"/>
  <c r="P18" i="4" s="1"/>
  <c r="I6" i="4"/>
  <c r="L6" i="4" s="1"/>
  <c r="M6" i="4" s="1"/>
  <c r="D51" i="4"/>
  <c r="E51" i="4" s="1"/>
  <c r="F51" i="4" s="1"/>
  <c r="I21" i="4"/>
  <c r="L21" i="4" s="1"/>
  <c r="M21" i="4" s="1"/>
  <c r="I51" i="4"/>
  <c r="L51" i="4" s="1"/>
  <c r="M51" i="4" s="1"/>
  <c r="D30" i="4"/>
  <c r="E30" i="4" s="1"/>
  <c r="F30" i="4" s="1"/>
  <c r="H73" i="4"/>
  <c r="N73" i="4" s="1"/>
  <c r="O73" i="4" s="1"/>
  <c r="I18" i="4"/>
  <c r="L18" i="4" s="1"/>
  <c r="M18" i="4" s="1"/>
  <c r="D50" i="4"/>
  <c r="E50" i="4" s="1"/>
  <c r="F50" i="4" s="1"/>
  <c r="N11" i="4"/>
  <c r="O11" i="4" s="1"/>
  <c r="L46" i="4"/>
  <c r="M46" i="4" s="1"/>
  <c r="I17" i="4"/>
  <c r="L17" i="4" s="1"/>
  <c r="M17" i="4" s="1"/>
  <c r="H17" i="4"/>
  <c r="I14" i="4"/>
  <c r="L14" i="4" s="1"/>
  <c r="M14" i="4" s="1"/>
  <c r="I11" i="4"/>
  <c r="L11" i="4" s="1"/>
  <c r="M11" i="4" s="1"/>
  <c r="H14" i="4"/>
  <c r="N14" i="4" s="1"/>
  <c r="O14" i="4" s="1"/>
  <c r="I47" i="4"/>
  <c r="L47" i="4" s="1"/>
  <c r="M47" i="4" s="1"/>
  <c r="D70" i="4"/>
  <c r="E70" i="4" s="1"/>
  <c r="F70" i="4" s="1"/>
  <c r="I50" i="4"/>
  <c r="L50" i="4" s="1"/>
  <c r="M50" i="4" s="1"/>
  <c r="D11" i="4"/>
  <c r="E11" i="4" s="1"/>
  <c r="F11" i="4" s="1"/>
  <c r="I69" i="4"/>
  <c r="L69" i="4" s="1"/>
  <c r="M69" i="4" s="1"/>
  <c r="I19" i="4"/>
  <c r="L19" i="4" s="1"/>
  <c r="M19" i="4" s="1"/>
  <c r="H69" i="4"/>
  <c r="N69" i="4" s="1"/>
  <c r="O69" i="4" s="1"/>
  <c r="H68" i="4"/>
  <c r="I72" i="4"/>
  <c r="L72" i="4" s="1"/>
  <c r="M72" i="4" s="1"/>
  <c r="H19" i="4"/>
  <c r="N19" i="4" s="1"/>
  <c r="O19" i="4" s="1"/>
  <c r="H72" i="4"/>
  <c r="I53" i="4"/>
  <c r="L53" i="4" s="1"/>
  <c r="M53" i="4" s="1"/>
  <c r="L44" i="4"/>
  <c r="M44" i="4" s="1"/>
  <c r="D81" i="4"/>
  <c r="E81" i="4" s="1"/>
  <c r="F81" i="4" s="1"/>
  <c r="L54" i="4"/>
  <c r="M54" i="4" s="1"/>
  <c r="I68" i="4"/>
  <c r="L68" i="4" s="1"/>
  <c r="M68" i="4" s="1"/>
  <c r="D34" i="4"/>
  <c r="E34" i="4" s="1"/>
  <c r="F34" i="4" s="1"/>
  <c r="H71" i="4"/>
  <c r="N71" i="4" s="1"/>
  <c r="O71" i="4" s="1"/>
  <c r="I71" i="4"/>
  <c r="L71" i="4" s="1"/>
  <c r="M71" i="4" s="1"/>
  <c r="I39" i="4"/>
  <c r="L39" i="4" s="1"/>
  <c r="M39" i="4" s="1"/>
  <c r="N80" i="4"/>
  <c r="O80" i="4" s="1"/>
  <c r="N20" i="4"/>
  <c r="O20" i="4" s="1"/>
  <c r="N58" i="4"/>
  <c r="O58" i="4" s="1"/>
  <c r="N13" i="4"/>
  <c r="O13" i="4" s="1"/>
  <c r="N51" i="4"/>
  <c r="O51" i="4" s="1"/>
  <c r="N15" i="4"/>
  <c r="O15" i="4" s="1"/>
  <c r="N37" i="4"/>
  <c r="O37" i="4" s="1"/>
  <c r="N35" i="4"/>
  <c r="O35" i="4" s="1"/>
  <c r="N34" i="4"/>
  <c r="O34" i="4" s="1"/>
  <c r="N29" i="4"/>
  <c r="O29" i="4" s="1"/>
  <c r="N21" i="4"/>
  <c r="O21" i="4" s="1"/>
  <c r="N48" i="4"/>
  <c r="O48" i="4" s="1"/>
  <c r="N82" i="4"/>
  <c r="O82" i="4" s="1"/>
  <c r="N36" i="4"/>
  <c r="O36" i="4" s="1"/>
  <c r="N6" i="4"/>
  <c r="O6" i="4" s="1"/>
  <c r="N43" i="4"/>
  <c r="O43" i="4" s="1"/>
  <c r="N12" i="4"/>
  <c r="O12" i="4" s="1"/>
  <c r="N3" i="4"/>
  <c r="O3" i="4" s="1"/>
  <c r="N81" i="4"/>
  <c r="O81" i="4" s="1"/>
  <c r="N50" i="4"/>
  <c r="O50" i="4" s="1"/>
  <c r="N59" i="4"/>
  <c r="O59" i="4" s="1"/>
  <c r="N70" i="4"/>
  <c r="O70" i="4" s="1"/>
  <c r="N24" i="4"/>
  <c r="O24" i="4" s="1"/>
  <c r="N5" i="4"/>
  <c r="O5" i="4" s="1"/>
  <c r="N25" i="4"/>
  <c r="O25" i="4" s="1"/>
  <c r="N74" i="4"/>
  <c r="O74" i="4" s="1"/>
  <c r="N28" i="4"/>
  <c r="O28" i="4" s="1"/>
  <c r="N45" i="4"/>
  <c r="O45" i="4" s="1"/>
  <c r="N30" i="4"/>
  <c r="O30" i="4" s="1"/>
  <c r="N38" i="4"/>
  <c r="O38" i="4" s="1"/>
  <c r="N4" i="4"/>
  <c r="O4" i="4" s="1"/>
  <c r="N33" i="4"/>
  <c r="O33" i="4" s="1"/>
  <c r="I40" i="4"/>
  <c r="L40" i="4" s="1"/>
  <c r="M40" i="4" s="1"/>
  <c r="L16" i="4"/>
  <c r="M16" i="4" s="1"/>
  <c r="H62" i="4"/>
  <c r="H40" i="4"/>
  <c r="N40" i="4" s="1"/>
  <c r="O40" i="4" s="1"/>
  <c r="I77" i="4"/>
  <c r="L77" i="4" s="1"/>
  <c r="M77" i="4" s="1"/>
  <c r="H8" i="4"/>
  <c r="N8" i="4" s="1"/>
  <c r="O8" i="4" s="1"/>
  <c r="D8" i="4"/>
  <c r="E8" i="4" s="1"/>
  <c r="F8" i="4" s="1"/>
  <c r="H56" i="4"/>
  <c r="D56" i="4"/>
  <c r="E56" i="4" s="1"/>
  <c r="F56" i="4" s="1"/>
  <c r="H63" i="4"/>
  <c r="N63" i="4" s="1"/>
  <c r="O63" i="4" s="1"/>
  <c r="D63" i="4"/>
  <c r="E63" i="4" s="1"/>
  <c r="F63" i="4" s="1"/>
  <c r="H27" i="4"/>
  <c r="D27" i="4"/>
  <c r="E27" i="4" s="1"/>
  <c r="F27" i="4" s="1"/>
  <c r="H64" i="4"/>
  <c r="N64" i="4" s="1"/>
  <c r="O64" i="4" s="1"/>
  <c r="D64" i="4"/>
  <c r="E64" i="4" s="1"/>
  <c r="F64" i="4" s="1"/>
  <c r="H49" i="4"/>
  <c r="D49" i="4"/>
  <c r="E49" i="4" s="1"/>
  <c r="F49" i="4" s="1"/>
  <c r="H65" i="4"/>
  <c r="D65" i="4"/>
  <c r="E65" i="4" s="1"/>
  <c r="F65" i="4" s="1"/>
  <c r="H55" i="4"/>
  <c r="N55" i="4" s="1"/>
  <c r="O55" i="4" s="1"/>
  <c r="D55" i="4"/>
  <c r="E55" i="4" s="1"/>
  <c r="F55" i="4" s="1"/>
  <c r="H67" i="4"/>
  <c r="N67" i="4" s="1"/>
  <c r="O67" i="4" s="1"/>
  <c r="D67" i="4"/>
  <c r="E67" i="4" s="1"/>
  <c r="F67" i="4" s="1"/>
  <c r="I64" i="4"/>
  <c r="L64" i="4" s="1"/>
  <c r="M64" i="4" s="1"/>
  <c r="I13" i="4"/>
  <c r="L13" i="4" s="1"/>
  <c r="M13" i="4" s="1"/>
  <c r="D13" i="4"/>
  <c r="E13" i="4" s="1"/>
  <c r="F13" i="4" s="1"/>
  <c r="I55" i="4"/>
  <c r="L55" i="4" s="1"/>
  <c r="M55" i="4" s="1"/>
  <c r="H31" i="4"/>
  <c r="D31" i="4"/>
  <c r="E31" i="4" s="1"/>
  <c r="F31" i="4" s="1"/>
  <c r="I35" i="4"/>
  <c r="L35" i="4" s="1"/>
  <c r="M35" i="4" s="1"/>
  <c r="D35" i="4"/>
  <c r="E35" i="4" s="1"/>
  <c r="F35" i="4" s="1"/>
  <c r="H46" i="4"/>
  <c r="D46" i="4"/>
  <c r="E46" i="4" s="1"/>
  <c r="F46" i="4" s="1"/>
  <c r="I59" i="4"/>
  <c r="L59" i="4" s="1"/>
  <c r="M59" i="4" s="1"/>
  <c r="D59" i="4"/>
  <c r="E59" i="4" s="1"/>
  <c r="F59" i="4" s="1"/>
  <c r="H41" i="4"/>
  <c r="D41" i="4"/>
  <c r="E41" i="4" s="1"/>
  <c r="F41" i="4" s="1"/>
  <c r="H66" i="4"/>
  <c r="D66" i="4"/>
  <c r="E66" i="4" s="1"/>
  <c r="F66" i="4" s="1"/>
  <c r="I8" i="4"/>
  <c r="L8" i="4" s="1"/>
  <c r="M8" i="4" s="1"/>
  <c r="I62" i="4"/>
  <c r="L62" i="4" s="1"/>
  <c r="M62" i="4" s="1"/>
  <c r="H61" i="4"/>
  <c r="D61" i="4"/>
  <c r="E61" i="4" s="1"/>
  <c r="F61" i="4" s="1"/>
  <c r="H54" i="4"/>
  <c r="D54" i="4"/>
  <c r="E54" i="4" s="1"/>
  <c r="F54" i="4" s="1"/>
  <c r="H52" i="4"/>
  <c r="N52" i="4" s="1"/>
  <c r="O52" i="4" s="1"/>
  <c r="D52" i="4"/>
  <c r="E52" i="4" s="1"/>
  <c r="F52" i="4" s="1"/>
  <c r="I52" i="4"/>
  <c r="L52" i="4" s="1"/>
  <c r="M52" i="4" s="1"/>
  <c r="H57" i="4"/>
  <c r="N57" i="4" s="1"/>
  <c r="O57" i="4" s="1"/>
  <c r="D57" i="4"/>
  <c r="E57" i="4" s="1"/>
  <c r="F57" i="4" s="1"/>
  <c r="I57" i="4"/>
  <c r="L57" i="4" s="1"/>
  <c r="M57" i="4" s="1"/>
  <c r="I56" i="4"/>
  <c r="L56" i="4" s="1"/>
  <c r="M56" i="4" s="1"/>
  <c r="L67" i="4"/>
  <c r="M67" i="4" s="1"/>
  <c r="L41" i="4"/>
  <c r="M41" i="4" s="1"/>
  <c r="L20" i="4"/>
  <c r="M20" i="4" s="1"/>
  <c r="L31" i="4"/>
  <c r="M31" i="4" s="1"/>
  <c r="I27" i="4"/>
  <c r="L27" i="4" s="1"/>
  <c r="M27" i="4" s="1"/>
  <c r="L66" i="4"/>
  <c r="M66" i="4" s="1"/>
  <c r="L65" i="4"/>
  <c r="M65" i="4" s="1"/>
  <c r="I63" i="4"/>
  <c r="L63" i="4" s="1"/>
  <c r="M63" i="4" s="1"/>
  <c r="I61" i="4"/>
  <c r="L61" i="4" s="1"/>
  <c r="M61" i="4" s="1"/>
  <c r="L4" i="4"/>
  <c r="M4" i="4" s="1"/>
  <c r="L38" i="4"/>
  <c r="M38" i="4" s="1"/>
  <c r="L58" i="4"/>
  <c r="M58" i="4" s="1"/>
  <c r="L5" i="4"/>
  <c r="M5" i="4" s="1"/>
  <c r="L73" i="4"/>
  <c r="M73" i="4" s="1"/>
  <c r="L25" i="4"/>
  <c r="M25" i="4" s="1"/>
  <c r="L15" i="4"/>
  <c r="M15" i="4" s="1"/>
  <c r="E12" i="2"/>
  <c r="N32" i="4" l="1"/>
  <c r="O32" i="4" s="1"/>
  <c r="R19" i="4"/>
  <c r="R21" i="4" s="1"/>
  <c r="N23" i="4"/>
  <c r="O23" i="4" s="1"/>
  <c r="N76" i="4"/>
  <c r="O76" i="4" s="1"/>
  <c r="N42" i="4"/>
  <c r="O42" i="4" s="1"/>
  <c r="N78" i="4"/>
  <c r="O78" i="4" s="1"/>
  <c r="N9" i="4"/>
  <c r="O9" i="4" s="1"/>
  <c r="N7" i="4"/>
  <c r="O7" i="4" s="1"/>
  <c r="T15" i="4"/>
  <c r="T17" i="4" s="1"/>
  <c r="N18" i="4"/>
  <c r="O18" i="4" s="1"/>
  <c r="N56" i="4"/>
  <c r="O56" i="4" s="1"/>
  <c r="P56" i="4"/>
  <c r="N66" i="4"/>
  <c r="O66" i="4" s="1"/>
  <c r="P66" i="4"/>
  <c r="N41" i="4"/>
  <c r="O41" i="4" s="1"/>
  <c r="P41" i="4"/>
  <c r="N65" i="4"/>
  <c r="O65" i="4" s="1"/>
  <c r="P65" i="4"/>
  <c r="N62" i="4"/>
  <c r="O62" i="4" s="1"/>
  <c r="P62" i="4"/>
  <c r="N46" i="4"/>
  <c r="O46" i="4" s="1"/>
  <c r="P46" i="4"/>
  <c r="N49" i="4"/>
  <c r="O49" i="4" s="1"/>
  <c r="P49" i="4"/>
  <c r="N54" i="4"/>
  <c r="O54" i="4" s="1"/>
  <c r="P54" i="4"/>
  <c r="N31" i="4"/>
  <c r="O31" i="4" s="1"/>
  <c r="P31" i="4"/>
  <c r="N27" i="4"/>
  <c r="O27" i="4" s="1"/>
  <c r="P27" i="4"/>
  <c r="N72" i="4"/>
  <c r="O72" i="4" s="1"/>
  <c r="P72" i="4"/>
  <c r="N61" i="4"/>
  <c r="O61" i="4" s="1"/>
  <c r="P61" i="4"/>
  <c r="N17" i="4"/>
  <c r="O17" i="4" s="1"/>
  <c r="P17" i="4"/>
  <c r="N68" i="4"/>
  <c r="O68" i="4" s="1"/>
  <c r="P68" i="4"/>
  <c r="R11" i="4" l="1"/>
</calcChain>
</file>

<file path=xl/sharedStrings.xml><?xml version="1.0" encoding="utf-8"?>
<sst xmlns="http://schemas.openxmlformats.org/spreadsheetml/2006/main" count="84" uniqueCount="69">
  <si>
    <t>Cell Specification</t>
  </si>
  <si>
    <t>Capacity of each cell</t>
  </si>
  <si>
    <t>Ah</t>
  </si>
  <si>
    <t>Nominal Voltage</t>
  </si>
  <si>
    <t>V</t>
  </si>
  <si>
    <t>Energy of each cell</t>
  </si>
  <si>
    <t>Wh</t>
  </si>
  <si>
    <t>Requirements</t>
  </si>
  <si>
    <t>Total Energy</t>
  </si>
  <si>
    <t>kWh</t>
  </si>
  <si>
    <t>Voltage</t>
  </si>
  <si>
    <t>Capacity</t>
  </si>
  <si>
    <t>Time Taken</t>
  </si>
  <si>
    <t>hrs</t>
  </si>
  <si>
    <t>Cont Power</t>
  </si>
  <si>
    <t>kW</t>
  </si>
  <si>
    <t>Cont Current</t>
  </si>
  <si>
    <t>A</t>
  </si>
  <si>
    <t>C Rating</t>
  </si>
  <si>
    <t>Cell Arrangement</t>
  </si>
  <si>
    <t>Total Cell</t>
  </si>
  <si>
    <t>Cell in series</t>
  </si>
  <si>
    <t>Cell in Parallel</t>
  </si>
  <si>
    <t>No. of modules</t>
  </si>
  <si>
    <t>Resultant Voltage</t>
  </si>
  <si>
    <t>Desired Voltage of each Module</t>
  </si>
  <si>
    <t>No. cell in one line</t>
  </si>
  <si>
    <t>Total no. of cell resulting in series</t>
  </si>
  <si>
    <t>Energy Limitation</t>
  </si>
  <si>
    <t>Voltage limitation for string</t>
  </si>
  <si>
    <t>Total No. of cell required</t>
  </si>
  <si>
    <t>Total no. of cell resulting in parallel</t>
  </si>
  <si>
    <t>Cell Diameter</t>
  </si>
  <si>
    <t>Gap between cell</t>
  </si>
  <si>
    <t>Length of cell</t>
  </si>
  <si>
    <t>Density of PCM</t>
  </si>
  <si>
    <t>Density of cell</t>
  </si>
  <si>
    <t>pi</t>
  </si>
  <si>
    <t>Values</t>
  </si>
  <si>
    <t>g</t>
  </si>
  <si>
    <t>Mass of 1 cell</t>
  </si>
  <si>
    <t>Mass of PCM in one unit</t>
  </si>
  <si>
    <t>Total mass of one unit</t>
  </si>
  <si>
    <t>Total weight of one unit</t>
  </si>
  <si>
    <t>Module Description</t>
  </si>
  <si>
    <t>Series Cell</t>
  </si>
  <si>
    <t>Parallel Cell</t>
  </si>
  <si>
    <t>Iteration</t>
  </si>
  <si>
    <t>Length</t>
  </si>
  <si>
    <t>Breadth</t>
  </si>
  <si>
    <t>No. of module</t>
  </si>
  <si>
    <t>Lenth of 1 unit</t>
  </si>
  <si>
    <t>cm 3</t>
  </si>
  <si>
    <t>Parafin Average Density</t>
  </si>
  <si>
    <t>m</t>
  </si>
  <si>
    <t>kg/m^3</t>
  </si>
  <si>
    <t>Volume of single module</t>
  </si>
  <si>
    <t>Height</t>
  </si>
  <si>
    <t>No.of Module</t>
  </si>
  <si>
    <t>Series Cell actual</t>
  </si>
  <si>
    <t>Even Module</t>
  </si>
  <si>
    <t>Mass of module</t>
  </si>
  <si>
    <t>Total Mass</t>
  </si>
  <si>
    <t>No. of Cell in each module</t>
  </si>
  <si>
    <t>Voltage/Capacity Requirement</t>
  </si>
  <si>
    <t>Voltage across each module</t>
  </si>
  <si>
    <t>Total Volume</t>
  </si>
  <si>
    <t>Cost</t>
  </si>
  <si>
    <t>Voltage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</si>
</sst>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2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2" borderId="0" xfId="0" applyNumberForma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4D6-5F2D-474A-9185-D939F9132104}">
  <dimension ref="A1:O25"/>
  <sheetViews>
    <sheetView tabSelected="1" workbookViewId="0">
      <selection activeCell="L14" sqref="L14"/>
    </sheetView>
  </sheetViews>
  <sheetFormatPr defaultRowHeight="14.4" x14ac:dyDescent="0.3"/>
  <cols>
    <col min="1" max="1" width="18" bestFit="1" customWidth="1"/>
    <col min="2" max="2" width="28.5546875" bestFit="1" customWidth="1"/>
    <col min="3" max="3" width="9.33203125" customWidth="1"/>
    <col min="4" max="4" width="10.6640625" customWidth="1"/>
    <col min="5" max="5" width="11.44140625" bestFit="1" customWidth="1"/>
    <col min="6" max="6" width="14.88671875" customWidth="1"/>
    <col min="7" max="7" width="13.21875" customWidth="1"/>
    <col min="9" max="9" width="12.33203125" bestFit="1" customWidth="1"/>
    <col min="13" max="13" width="27.44140625" bestFit="1" customWidth="1"/>
    <col min="15" max="15" width="6.6640625" customWidth="1"/>
  </cols>
  <sheetData>
    <row r="1" spans="1:15" x14ac:dyDescent="0.3">
      <c r="A1" s="13" t="s">
        <v>0</v>
      </c>
      <c r="B1" s="13"/>
      <c r="C1" s="13"/>
      <c r="E1" s="13" t="s">
        <v>7</v>
      </c>
      <c r="F1" s="13"/>
      <c r="G1" s="13"/>
      <c r="I1" s="13" t="s">
        <v>19</v>
      </c>
      <c r="J1" s="13"/>
      <c r="K1" s="13"/>
      <c r="O1" s="3"/>
    </row>
    <row r="2" spans="1:15" x14ac:dyDescent="0.3">
      <c r="A2" t="s">
        <v>1</v>
      </c>
      <c r="B2" s="2">
        <v>2</v>
      </c>
      <c r="C2" t="s">
        <v>2</v>
      </c>
      <c r="E2" t="s">
        <v>8</v>
      </c>
      <c r="F2" s="2">
        <v>0.19700000000000001</v>
      </c>
      <c r="G2" s="3" t="s">
        <v>9</v>
      </c>
      <c r="I2" t="s">
        <v>20</v>
      </c>
      <c r="J2">
        <f>ROUNDUP(O2,0)</f>
        <v>27</v>
      </c>
      <c r="O2">
        <f>F2/B4*1000</f>
        <v>26.621621621621621</v>
      </c>
    </row>
    <row r="3" spans="1:15" x14ac:dyDescent="0.3">
      <c r="A3" t="s">
        <v>3</v>
      </c>
      <c r="B3" s="2">
        <v>3.7</v>
      </c>
      <c r="C3" t="s">
        <v>4</v>
      </c>
      <c r="E3" t="s">
        <v>10</v>
      </c>
      <c r="F3" s="2">
        <v>240</v>
      </c>
      <c r="G3" t="s">
        <v>4</v>
      </c>
      <c r="I3" t="s">
        <v>21</v>
      </c>
      <c r="J3">
        <f>ROUNDUP(O3,0)</f>
        <v>65</v>
      </c>
      <c r="K3">
        <f>J3</f>
        <v>65</v>
      </c>
      <c r="O3" s="3">
        <f>F3/B3</f>
        <v>64.864864864864856</v>
      </c>
    </row>
    <row r="4" spans="1:15" x14ac:dyDescent="0.3">
      <c r="A4" t="s">
        <v>5</v>
      </c>
      <c r="B4" s="2">
        <f>B2*B3</f>
        <v>7.4</v>
      </c>
      <c r="C4" t="s">
        <v>6</v>
      </c>
      <c r="E4" t="s">
        <v>11</v>
      </c>
      <c r="F4" s="7">
        <f>F2/F3*1000</f>
        <v>0.8208333333333333</v>
      </c>
      <c r="G4" t="s">
        <v>2</v>
      </c>
      <c r="I4" t="s">
        <v>22</v>
      </c>
      <c r="J4">
        <f>ROUNDUP(O4,0)</f>
        <v>1</v>
      </c>
      <c r="O4" s="3">
        <f>F4/B2</f>
        <v>0.41041666666666665</v>
      </c>
    </row>
    <row r="5" spans="1:15" x14ac:dyDescent="0.3">
      <c r="E5" t="s">
        <v>12</v>
      </c>
      <c r="F5" s="11">
        <f>5/60</f>
        <v>8.3333333333333329E-2</v>
      </c>
      <c r="G5" t="s">
        <v>13</v>
      </c>
      <c r="I5" s="6" t="s">
        <v>64</v>
      </c>
      <c r="J5" s="6">
        <f>J3*J4</f>
        <v>65</v>
      </c>
      <c r="O5" s="3"/>
    </row>
    <row r="6" spans="1:15" x14ac:dyDescent="0.3">
      <c r="E6" t="s">
        <v>14</v>
      </c>
      <c r="F6" s="1">
        <f>F7*F3/1000</f>
        <v>0.56145</v>
      </c>
      <c r="G6" t="s">
        <v>15</v>
      </c>
      <c r="M6" t="s">
        <v>25</v>
      </c>
      <c r="N6" s="2">
        <v>50</v>
      </c>
      <c r="O6" t="s">
        <v>4</v>
      </c>
    </row>
    <row r="7" spans="1:15" x14ac:dyDescent="0.3">
      <c r="E7" t="s">
        <v>16</v>
      </c>
      <c r="F7" s="1">
        <f>F8*F4</f>
        <v>2.339375</v>
      </c>
      <c r="G7" t="s">
        <v>17</v>
      </c>
    </row>
    <row r="8" spans="1:15" x14ac:dyDescent="0.3">
      <c r="E8" t="s">
        <v>18</v>
      </c>
      <c r="F8" s="7">
        <v>2.85</v>
      </c>
      <c r="M8" t="s">
        <v>29</v>
      </c>
      <c r="N8" s="2">
        <v>120</v>
      </c>
      <c r="O8" t="s">
        <v>4</v>
      </c>
    </row>
    <row r="9" spans="1:15" x14ac:dyDescent="0.3">
      <c r="M9" t="s">
        <v>28</v>
      </c>
      <c r="N9" s="2">
        <v>1.67</v>
      </c>
      <c r="O9" t="s">
        <v>9</v>
      </c>
    </row>
    <row r="10" spans="1:15" x14ac:dyDescent="0.3">
      <c r="A10" s="8"/>
      <c r="B10" s="8"/>
      <c r="C10" s="8"/>
      <c r="D10" s="8"/>
      <c r="E10" s="8"/>
      <c r="F10" s="8"/>
      <c r="G10" s="8"/>
    </row>
    <row r="11" spans="1:15" x14ac:dyDescent="0.3">
      <c r="A11" s="8"/>
      <c r="B11" s="8" t="s">
        <v>23</v>
      </c>
      <c r="C11" s="8">
        <f>F3/N6</f>
        <v>4.8</v>
      </c>
      <c r="D11" s="8">
        <f>ROUNDUP(C11,0)</f>
        <v>5</v>
      </c>
      <c r="E11" s="8"/>
      <c r="F11" s="8" t="s">
        <v>44</v>
      </c>
      <c r="G11" s="8"/>
    </row>
    <row r="12" spans="1:15" x14ac:dyDescent="0.3">
      <c r="A12" s="8"/>
      <c r="B12" s="8"/>
      <c r="C12" s="8"/>
      <c r="D12" s="8"/>
      <c r="E12" s="8"/>
      <c r="F12" s="8" t="s">
        <v>45</v>
      </c>
      <c r="G12" s="8">
        <v>1</v>
      </c>
    </row>
    <row r="13" spans="1:15" x14ac:dyDescent="0.3">
      <c r="A13" s="8"/>
      <c r="B13" s="8" t="s">
        <v>24</v>
      </c>
      <c r="C13" s="8">
        <f>D11*N6</f>
        <v>250</v>
      </c>
      <c r="D13" s="8"/>
      <c r="E13" s="8"/>
      <c r="F13" s="8" t="s">
        <v>46</v>
      </c>
      <c r="G13" s="8">
        <f>J4</f>
        <v>1</v>
      </c>
    </row>
    <row r="14" spans="1:15" x14ac:dyDescent="0.3">
      <c r="A14" s="8"/>
      <c r="B14" s="8"/>
      <c r="C14" s="8"/>
      <c r="D14" s="8"/>
      <c r="E14" s="8"/>
      <c r="F14" s="8"/>
      <c r="G14" s="8"/>
    </row>
    <row r="15" spans="1:15" x14ac:dyDescent="0.3">
      <c r="A15" s="8"/>
      <c r="B15" s="8" t="s">
        <v>26</v>
      </c>
      <c r="C15" s="8">
        <f>ROUNDUP(D15,0)</f>
        <v>13</v>
      </c>
      <c r="D15" s="8">
        <f>J3/D11</f>
        <v>13</v>
      </c>
      <c r="E15" s="8"/>
      <c r="F15" s="8" t="s">
        <v>58</v>
      </c>
      <c r="G15" s="8">
        <f>J3/G12</f>
        <v>65</v>
      </c>
    </row>
    <row r="16" spans="1:15" x14ac:dyDescent="0.3">
      <c r="A16" s="8"/>
      <c r="B16" s="8"/>
      <c r="C16" s="8"/>
      <c r="D16" s="8"/>
      <c r="E16" s="8"/>
      <c r="F16" s="8"/>
      <c r="G16" s="8"/>
    </row>
    <row r="17" spans="1:7" x14ac:dyDescent="0.3">
      <c r="A17" s="8"/>
      <c r="B17" s="8" t="s">
        <v>27</v>
      </c>
      <c r="C17" s="8">
        <f>C15*D11</f>
        <v>65</v>
      </c>
      <c r="D17" s="8"/>
      <c r="E17" s="8"/>
      <c r="F17" s="8"/>
      <c r="G17" s="8"/>
    </row>
    <row r="18" spans="1:7" x14ac:dyDescent="0.3">
      <c r="A18" s="8"/>
      <c r="B18" s="8" t="s">
        <v>31</v>
      </c>
      <c r="C18" s="8">
        <f>J4</f>
        <v>1</v>
      </c>
      <c r="D18" s="8"/>
      <c r="E18" s="8"/>
      <c r="F18" s="8"/>
      <c r="G18" s="8"/>
    </row>
    <row r="19" spans="1:7" x14ac:dyDescent="0.3">
      <c r="A19" s="8"/>
      <c r="B19" s="8"/>
      <c r="C19" s="8"/>
      <c r="D19" s="8"/>
      <c r="E19" s="8"/>
      <c r="F19" s="8"/>
      <c r="G19" s="8"/>
    </row>
    <row r="20" spans="1:7" x14ac:dyDescent="0.3">
      <c r="A20" s="8"/>
      <c r="B20" s="8" t="s">
        <v>30</v>
      </c>
      <c r="C20" s="8">
        <f>C17*J4</f>
        <v>65</v>
      </c>
      <c r="D20" s="8"/>
      <c r="E20" s="8"/>
      <c r="F20" s="8"/>
      <c r="G20" s="8"/>
    </row>
    <row r="21" spans="1:7" x14ac:dyDescent="0.3">
      <c r="A21" s="8"/>
      <c r="B21" s="8" t="s">
        <v>8</v>
      </c>
      <c r="C21" s="8">
        <f>C20*B4/1000</f>
        <v>0.48099999999999998</v>
      </c>
      <c r="D21" s="8" t="s">
        <v>9</v>
      </c>
      <c r="E21" s="8"/>
      <c r="F21" s="8"/>
      <c r="G21" s="8"/>
    </row>
    <row r="22" spans="1:7" x14ac:dyDescent="0.3">
      <c r="A22" s="8"/>
      <c r="B22" s="8"/>
      <c r="C22" s="8"/>
      <c r="D22" s="8"/>
      <c r="E22" s="8"/>
      <c r="F22" s="8"/>
      <c r="G22" s="8"/>
    </row>
    <row r="23" spans="1:7" x14ac:dyDescent="0.3">
      <c r="A23" s="8"/>
      <c r="B23" s="8"/>
      <c r="C23" s="8"/>
      <c r="D23" s="8"/>
      <c r="E23" s="8"/>
      <c r="F23" s="8"/>
      <c r="G23" s="8"/>
    </row>
    <row r="24" spans="1:7" x14ac:dyDescent="0.3">
      <c r="A24" s="8"/>
      <c r="B24" s="8"/>
      <c r="C24" s="8"/>
      <c r="D24" s="8"/>
      <c r="E24" s="8"/>
      <c r="F24" s="8"/>
      <c r="G24" s="8"/>
    </row>
    <row r="25" spans="1:7" x14ac:dyDescent="0.3">
      <c r="A25" s="8"/>
      <c r="B25" s="8"/>
      <c r="C25" s="8"/>
      <c r="D25" s="8">
        <f>570*300</f>
        <v>171000</v>
      </c>
      <c r="E25" s="8"/>
      <c r="F25" s="8"/>
      <c r="G25" s="8"/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56BF-F527-4039-BAD1-66A0B463083F}">
  <dimension ref="A1:T82"/>
  <sheetViews>
    <sheetView zoomScale="70" zoomScaleNormal="70" workbookViewId="0">
      <selection activeCell="D22" sqref="D22"/>
    </sheetView>
  </sheetViews>
  <sheetFormatPr defaultRowHeight="14.4" x14ac:dyDescent="0.3"/>
  <cols>
    <col min="2" max="2" width="14.6640625" customWidth="1"/>
    <col min="3" max="3" width="19.21875" customWidth="1"/>
    <col min="4" max="6" width="21.77734375" customWidth="1"/>
    <col min="7" max="7" width="13.33203125" customWidth="1"/>
    <col min="8" max="8" width="24.44140625" customWidth="1"/>
    <col min="9" max="9" width="11" customWidth="1"/>
    <col min="10" max="10" width="12.33203125" customWidth="1"/>
    <col min="11" max="11" width="11.44140625" customWidth="1"/>
    <col min="12" max="13" width="28.21875" customWidth="1"/>
    <col min="14" max="16" width="17.77734375" customWidth="1"/>
    <col min="17" max="17" width="13.21875" customWidth="1"/>
  </cols>
  <sheetData>
    <row r="1" spans="1:20" x14ac:dyDescent="0.3">
      <c r="A1" t="s">
        <v>47</v>
      </c>
      <c r="B1" t="s">
        <v>50</v>
      </c>
      <c r="C1" t="s">
        <v>45</v>
      </c>
      <c r="D1" t="s">
        <v>59</v>
      </c>
      <c r="E1" t="s">
        <v>65</v>
      </c>
      <c r="F1" t="s">
        <v>68</v>
      </c>
      <c r="G1" t="s">
        <v>46</v>
      </c>
      <c r="H1" t="s">
        <v>63</v>
      </c>
      <c r="I1" t="s">
        <v>48</v>
      </c>
      <c r="J1" t="s">
        <v>49</v>
      </c>
      <c r="K1" t="s">
        <v>57</v>
      </c>
      <c r="L1" t="s">
        <v>56</v>
      </c>
      <c r="M1" t="s">
        <v>66</v>
      </c>
      <c r="N1" t="s">
        <v>61</v>
      </c>
      <c r="O1" t="s">
        <v>62</v>
      </c>
      <c r="P1" t="s">
        <v>67</v>
      </c>
      <c r="Q1" t="s">
        <v>60</v>
      </c>
    </row>
    <row r="2" spans="1:20" x14ac:dyDescent="0.3">
      <c r="N2">
        <f>H2*'Cell Weight Management'!$B$12</f>
        <v>0</v>
      </c>
      <c r="O2">
        <f t="shared" ref="O2:O33" si="0">N2*B2</f>
        <v>0</v>
      </c>
      <c r="S2">
        <f>'Cell Architecture (2)'!K3</f>
        <v>65</v>
      </c>
    </row>
    <row r="3" spans="1:20" s="12" customFormat="1" x14ac:dyDescent="0.3">
      <c r="A3" s="12">
        <v>5</v>
      </c>
      <c r="B3" s="12">
        <v>5</v>
      </c>
      <c r="C3" s="12">
        <f t="shared" ref="C3:C34" si="1">$S$2/B3</f>
        <v>13</v>
      </c>
      <c r="D3" s="12">
        <f t="shared" ref="D3:D34" si="2">ROUNDUP(C3,0)</f>
        <v>13</v>
      </c>
      <c r="E3" s="12">
        <f>D3*'Cell Architecture (2)'!$B$3</f>
        <v>48.1</v>
      </c>
      <c r="F3" s="12" t="b">
        <f t="shared" ref="F3:F34" si="3">IF(E3&lt;50,TRUE)</f>
        <v>1</v>
      </c>
      <c r="G3" s="12">
        <v>1</v>
      </c>
      <c r="H3" s="12">
        <f t="shared" ref="H3:H34" si="4">G3*ROUNDUP(C3,0)</f>
        <v>13</v>
      </c>
      <c r="I3" s="12">
        <f>'Cell Weight Management'!$B$8*ROUNDUP(C3,0)</f>
        <v>0.3211</v>
      </c>
      <c r="J3" s="12">
        <f>'Cell Weight Management'!$B$8</f>
        <v>2.47E-2</v>
      </c>
      <c r="K3" s="12">
        <f>'Cell Weight Management'!$B$4</f>
        <v>6.5299999999999997E-2</v>
      </c>
      <c r="L3" s="12">
        <f t="shared" ref="L3:L34" si="5">I3*J3*K3</f>
        <v>5.1790540099999995E-4</v>
      </c>
      <c r="M3" s="12">
        <f t="shared" ref="M3:M34" si="6">L3*B3</f>
        <v>2.5895270049999999E-3</v>
      </c>
      <c r="N3" s="12">
        <f>H3*'Cell Weight Management'!$B$12</f>
        <v>0.64350170471193746</v>
      </c>
      <c r="O3" s="12">
        <f t="shared" si="0"/>
        <v>3.2175085235596872</v>
      </c>
      <c r="Q3" s="12" t="b">
        <f t="shared" ref="Q3:Q34" si="7">ISEVEN(B3)</f>
        <v>0</v>
      </c>
    </row>
    <row r="4" spans="1:20" x14ac:dyDescent="0.3">
      <c r="A4">
        <v>1</v>
      </c>
      <c r="B4">
        <v>1</v>
      </c>
      <c r="C4">
        <f t="shared" si="1"/>
        <v>65</v>
      </c>
      <c r="D4">
        <f t="shared" si="2"/>
        <v>65</v>
      </c>
      <c r="E4">
        <f>D4*'Cell Architecture (2)'!$B$3</f>
        <v>240.5</v>
      </c>
      <c r="F4" t="b">
        <f t="shared" si="3"/>
        <v>0</v>
      </c>
      <c r="G4">
        <v>1</v>
      </c>
      <c r="H4">
        <f t="shared" si="4"/>
        <v>65</v>
      </c>
      <c r="I4">
        <f>'Cell Weight Management'!$B$8*ROUNDUP(C4,0)</f>
        <v>1.6054999999999999</v>
      </c>
      <c r="J4">
        <f>'Cell Weight Management'!$B$8</f>
        <v>2.47E-2</v>
      </c>
      <c r="K4">
        <f>'Cell Weight Management'!$B$4</f>
        <v>6.5299999999999997E-2</v>
      </c>
      <c r="L4">
        <f t="shared" si="5"/>
        <v>2.5895270049999999E-3</v>
      </c>
      <c r="M4">
        <f t="shared" si="6"/>
        <v>2.5895270049999999E-3</v>
      </c>
      <c r="N4">
        <f>H4*'Cell Weight Management'!$B$12</f>
        <v>3.2175085235596872</v>
      </c>
      <c r="O4">
        <f t="shared" si="0"/>
        <v>3.2175085235596872</v>
      </c>
      <c r="Q4" t="b">
        <f t="shared" si="7"/>
        <v>0</v>
      </c>
    </row>
    <row r="5" spans="1:20" x14ac:dyDescent="0.3">
      <c r="A5">
        <v>13</v>
      </c>
      <c r="B5">
        <v>13</v>
      </c>
      <c r="C5">
        <f t="shared" si="1"/>
        <v>5</v>
      </c>
      <c r="D5">
        <f t="shared" si="2"/>
        <v>5</v>
      </c>
      <c r="E5">
        <f>D5*'Cell Architecture (2)'!$B$3</f>
        <v>18.5</v>
      </c>
      <c r="F5" t="b">
        <f t="shared" si="3"/>
        <v>1</v>
      </c>
      <c r="G5">
        <v>1</v>
      </c>
      <c r="H5">
        <f t="shared" si="4"/>
        <v>5</v>
      </c>
      <c r="I5">
        <f>'Cell Weight Management'!$B$8*ROUNDUP(C5,0)</f>
        <v>0.1235</v>
      </c>
      <c r="J5">
        <f>'Cell Weight Management'!$B$8</f>
        <v>2.47E-2</v>
      </c>
      <c r="K5">
        <f>'Cell Weight Management'!$B$4</f>
        <v>6.5299999999999997E-2</v>
      </c>
      <c r="L5">
        <f t="shared" si="5"/>
        <v>1.9919438500000001E-4</v>
      </c>
      <c r="M5">
        <f t="shared" si="6"/>
        <v>2.5895270050000003E-3</v>
      </c>
      <c r="N5">
        <f>H5*'Cell Weight Management'!$B$12</f>
        <v>0.24750065565843749</v>
      </c>
      <c r="O5">
        <f t="shared" si="0"/>
        <v>3.2175085235596872</v>
      </c>
      <c r="Q5" t="b">
        <f t="shared" si="7"/>
        <v>0</v>
      </c>
    </row>
    <row r="6" spans="1:20" x14ac:dyDescent="0.3">
      <c r="A6">
        <v>65</v>
      </c>
      <c r="B6">
        <v>65</v>
      </c>
      <c r="C6">
        <f t="shared" si="1"/>
        <v>1</v>
      </c>
      <c r="D6">
        <f t="shared" si="2"/>
        <v>1</v>
      </c>
      <c r="E6">
        <f>D6*'Cell Architecture (2)'!$B$3</f>
        <v>3.7</v>
      </c>
      <c r="F6" t="b">
        <f t="shared" si="3"/>
        <v>1</v>
      </c>
      <c r="G6">
        <v>1</v>
      </c>
      <c r="H6">
        <f t="shared" si="4"/>
        <v>1</v>
      </c>
      <c r="I6">
        <f>'Cell Weight Management'!$B$8*ROUNDUP(C6,0)</f>
        <v>2.47E-2</v>
      </c>
      <c r="J6">
        <f>'Cell Weight Management'!$B$8</f>
        <v>2.47E-2</v>
      </c>
      <c r="K6">
        <f>'Cell Weight Management'!$B$4</f>
        <v>6.5299999999999997E-2</v>
      </c>
      <c r="L6">
        <f t="shared" si="5"/>
        <v>3.9838876999999999E-5</v>
      </c>
      <c r="M6">
        <f t="shared" si="6"/>
        <v>2.5895270049999999E-3</v>
      </c>
      <c r="N6">
        <f>H6*'Cell Weight Management'!$B$12</f>
        <v>4.9500131131687497E-2</v>
      </c>
      <c r="O6">
        <f t="shared" si="0"/>
        <v>3.2175085235596872</v>
      </c>
      <c r="Q6" t="b">
        <f t="shared" si="7"/>
        <v>0</v>
      </c>
    </row>
    <row r="7" spans="1:20" s="2" customFormat="1" x14ac:dyDescent="0.3">
      <c r="A7">
        <v>66</v>
      </c>
      <c r="B7">
        <v>66</v>
      </c>
      <c r="C7">
        <f t="shared" si="1"/>
        <v>0.98484848484848486</v>
      </c>
      <c r="D7">
        <f t="shared" si="2"/>
        <v>1</v>
      </c>
      <c r="E7">
        <f>D7*'Cell Architecture (2)'!$B$3</f>
        <v>3.7</v>
      </c>
      <c r="F7" t="b">
        <f t="shared" si="3"/>
        <v>1</v>
      </c>
      <c r="G7">
        <v>1</v>
      </c>
      <c r="H7">
        <f t="shared" si="4"/>
        <v>1</v>
      </c>
      <c r="I7">
        <f>'Cell Weight Management'!$B$8*ROUNDUP(C7,0)</f>
        <v>2.47E-2</v>
      </c>
      <c r="J7">
        <f>'Cell Weight Management'!$B$8</f>
        <v>2.47E-2</v>
      </c>
      <c r="K7">
        <f>'Cell Weight Management'!$B$4</f>
        <v>6.5299999999999997E-2</v>
      </c>
      <c r="L7">
        <f t="shared" si="5"/>
        <v>3.9838876999999999E-5</v>
      </c>
      <c r="M7">
        <f t="shared" si="6"/>
        <v>2.6293658819999998E-3</v>
      </c>
      <c r="N7">
        <f>H7*'Cell Weight Management'!$B$12</f>
        <v>4.9500131131687497E-2</v>
      </c>
      <c r="O7">
        <f t="shared" si="0"/>
        <v>3.2670086546913746</v>
      </c>
      <c r="P7">
        <f>H7*B7*300</f>
        <v>19800</v>
      </c>
      <c r="Q7" t="b">
        <f t="shared" si="7"/>
        <v>1</v>
      </c>
    </row>
    <row r="8" spans="1:20" x14ac:dyDescent="0.3">
      <c r="A8">
        <v>33</v>
      </c>
      <c r="B8">
        <v>33</v>
      </c>
      <c r="C8">
        <f t="shared" si="1"/>
        <v>1.9696969696969697</v>
      </c>
      <c r="D8">
        <f t="shared" si="2"/>
        <v>2</v>
      </c>
      <c r="E8">
        <f>D8*'Cell Architecture (2)'!$B$3</f>
        <v>7.4</v>
      </c>
      <c r="F8" t="b">
        <f t="shared" si="3"/>
        <v>1</v>
      </c>
      <c r="G8">
        <v>1</v>
      </c>
      <c r="H8">
        <f t="shared" si="4"/>
        <v>2</v>
      </c>
      <c r="I8">
        <f>'Cell Weight Management'!$B$8*ROUNDUP(C8,0)</f>
        <v>4.9399999999999999E-2</v>
      </c>
      <c r="J8">
        <f>'Cell Weight Management'!$B$8</f>
        <v>2.47E-2</v>
      </c>
      <c r="K8">
        <f>'Cell Weight Management'!$B$4</f>
        <v>6.5299999999999997E-2</v>
      </c>
      <c r="L8">
        <f t="shared" si="5"/>
        <v>7.9677753999999999E-5</v>
      </c>
      <c r="M8">
        <f t="shared" si="6"/>
        <v>2.6293658819999998E-3</v>
      </c>
      <c r="N8">
        <f>H8*'Cell Weight Management'!$B$12</f>
        <v>9.9000262263374994E-2</v>
      </c>
      <c r="O8">
        <f t="shared" si="0"/>
        <v>3.2670086546913746</v>
      </c>
      <c r="Q8" t="b">
        <f t="shared" si="7"/>
        <v>0</v>
      </c>
    </row>
    <row r="9" spans="1:20" x14ac:dyDescent="0.3">
      <c r="A9">
        <v>2</v>
      </c>
      <c r="B9">
        <v>2</v>
      </c>
      <c r="C9">
        <f t="shared" si="1"/>
        <v>32.5</v>
      </c>
      <c r="D9">
        <f t="shared" si="2"/>
        <v>33</v>
      </c>
      <c r="E9">
        <f>D9*'Cell Architecture (2)'!$B$3</f>
        <v>122.10000000000001</v>
      </c>
      <c r="F9" t="b">
        <f t="shared" si="3"/>
        <v>0</v>
      </c>
      <c r="G9">
        <v>1</v>
      </c>
      <c r="H9">
        <f t="shared" si="4"/>
        <v>33</v>
      </c>
      <c r="I9">
        <f>'Cell Weight Management'!$B$8*ROUNDUP(C9,0)</f>
        <v>0.81509999999999994</v>
      </c>
      <c r="J9">
        <f>'Cell Weight Management'!$B$8</f>
        <v>2.47E-2</v>
      </c>
      <c r="K9">
        <f>'Cell Weight Management'!$B$4</f>
        <v>6.5299999999999997E-2</v>
      </c>
      <c r="L9">
        <f t="shared" si="5"/>
        <v>1.3146829409999997E-3</v>
      </c>
      <c r="M9">
        <f t="shared" si="6"/>
        <v>2.6293658819999993E-3</v>
      </c>
      <c r="N9">
        <f>H9*'Cell Weight Management'!$B$12</f>
        <v>1.6335043273456873</v>
      </c>
      <c r="O9">
        <f t="shared" si="0"/>
        <v>3.2670086546913746</v>
      </c>
      <c r="P9">
        <f>H9*B9*300</f>
        <v>19800</v>
      </c>
      <c r="Q9" t="b">
        <f t="shared" si="7"/>
        <v>1</v>
      </c>
    </row>
    <row r="10" spans="1:20" x14ac:dyDescent="0.3">
      <c r="A10">
        <v>3</v>
      </c>
      <c r="B10">
        <v>3</v>
      </c>
      <c r="C10">
        <f t="shared" si="1"/>
        <v>21.666666666666668</v>
      </c>
      <c r="D10">
        <f t="shared" si="2"/>
        <v>22</v>
      </c>
      <c r="E10">
        <f>D10*'Cell Architecture (2)'!$B$3</f>
        <v>81.400000000000006</v>
      </c>
      <c r="F10" t="b">
        <f t="shared" si="3"/>
        <v>0</v>
      </c>
      <c r="G10">
        <v>1</v>
      </c>
      <c r="H10">
        <f t="shared" si="4"/>
        <v>22</v>
      </c>
      <c r="I10">
        <f>'Cell Weight Management'!$B$8*ROUNDUP(C10,0)</f>
        <v>0.54339999999999999</v>
      </c>
      <c r="J10">
        <f>'Cell Weight Management'!$B$8</f>
        <v>2.47E-2</v>
      </c>
      <c r="K10">
        <f>'Cell Weight Management'!$B$4</f>
        <v>6.5299999999999997E-2</v>
      </c>
      <c r="L10">
        <f t="shared" si="5"/>
        <v>8.7645529399999996E-4</v>
      </c>
      <c r="M10">
        <f t="shared" si="6"/>
        <v>2.6293658819999998E-3</v>
      </c>
      <c r="N10">
        <f>H10*'Cell Weight Management'!$B$12</f>
        <v>1.0890028848971249</v>
      </c>
      <c r="O10">
        <f t="shared" si="0"/>
        <v>3.2670086546913746</v>
      </c>
      <c r="Q10" t="b">
        <f t="shared" si="7"/>
        <v>0</v>
      </c>
    </row>
    <row r="11" spans="1:20" s="5" customFormat="1" x14ac:dyDescent="0.3">
      <c r="A11">
        <v>6</v>
      </c>
      <c r="B11">
        <v>6</v>
      </c>
      <c r="C11">
        <f t="shared" si="1"/>
        <v>10.833333333333334</v>
      </c>
      <c r="D11">
        <f t="shared" si="2"/>
        <v>11</v>
      </c>
      <c r="E11">
        <f>D11*'Cell Architecture (2)'!$B$3</f>
        <v>40.700000000000003</v>
      </c>
      <c r="F11" t="b">
        <f t="shared" si="3"/>
        <v>1</v>
      </c>
      <c r="G11">
        <v>1</v>
      </c>
      <c r="H11">
        <f t="shared" si="4"/>
        <v>11</v>
      </c>
      <c r="I11">
        <f>'Cell Weight Management'!$B$8*ROUNDUP(C11,0)</f>
        <v>0.2717</v>
      </c>
      <c r="J11">
        <f>'Cell Weight Management'!$B$8</f>
        <v>2.47E-2</v>
      </c>
      <c r="K11">
        <f>'Cell Weight Management'!$B$4</f>
        <v>6.5299999999999997E-2</v>
      </c>
      <c r="L11">
        <f t="shared" si="5"/>
        <v>4.3822764699999998E-4</v>
      </c>
      <c r="M11">
        <f t="shared" si="6"/>
        <v>2.6293658819999998E-3</v>
      </c>
      <c r="N11">
        <f>H11*'Cell Weight Management'!$B$12</f>
        <v>0.54450144244856247</v>
      </c>
      <c r="O11">
        <f t="shared" si="0"/>
        <v>3.2670086546913746</v>
      </c>
      <c r="P11">
        <f>H11*B11*300</f>
        <v>19800</v>
      </c>
      <c r="Q11" t="b">
        <f t="shared" si="7"/>
        <v>1</v>
      </c>
      <c r="R11" s="5">
        <f>P11/300</f>
        <v>66</v>
      </c>
    </row>
    <row r="12" spans="1:20" x14ac:dyDescent="0.3">
      <c r="A12">
        <v>11</v>
      </c>
      <c r="B12">
        <v>11</v>
      </c>
      <c r="C12">
        <f t="shared" si="1"/>
        <v>5.9090909090909092</v>
      </c>
      <c r="D12">
        <f t="shared" si="2"/>
        <v>6</v>
      </c>
      <c r="E12">
        <f>D12*'Cell Architecture (2)'!$B$3</f>
        <v>22.200000000000003</v>
      </c>
      <c r="F12" t="b">
        <f t="shared" si="3"/>
        <v>1</v>
      </c>
      <c r="G12">
        <v>1</v>
      </c>
      <c r="H12">
        <f t="shared" si="4"/>
        <v>6</v>
      </c>
      <c r="I12">
        <f>'Cell Weight Management'!$B$8*ROUNDUP(C12,0)</f>
        <v>0.1482</v>
      </c>
      <c r="J12">
        <f>'Cell Weight Management'!$B$8</f>
        <v>2.47E-2</v>
      </c>
      <c r="K12">
        <f>'Cell Weight Management'!$B$4</f>
        <v>6.5299999999999997E-2</v>
      </c>
      <c r="L12">
        <f t="shared" si="5"/>
        <v>2.3903326199999997E-4</v>
      </c>
      <c r="M12">
        <f t="shared" si="6"/>
        <v>2.6293658819999998E-3</v>
      </c>
      <c r="N12">
        <f>H12*'Cell Weight Management'!$B$12</f>
        <v>0.29700078679012498</v>
      </c>
      <c r="O12">
        <f t="shared" si="0"/>
        <v>3.2670086546913746</v>
      </c>
      <c r="Q12" t="b">
        <f t="shared" si="7"/>
        <v>0</v>
      </c>
    </row>
    <row r="13" spans="1:20" x14ac:dyDescent="0.3">
      <c r="A13">
        <v>22</v>
      </c>
      <c r="B13">
        <v>22</v>
      </c>
      <c r="C13">
        <f t="shared" si="1"/>
        <v>2.9545454545454546</v>
      </c>
      <c r="D13">
        <f t="shared" si="2"/>
        <v>3</v>
      </c>
      <c r="E13">
        <f>D13*'Cell Architecture (2)'!$B$3</f>
        <v>11.100000000000001</v>
      </c>
      <c r="F13" t="b">
        <f t="shared" si="3"/>
        <v>1</v>
      </c>
      <c r="G13">
        <v>1</v>
      </c>
      <c r="H13">
        <f t="shared" si="4"/>
        <v>3</v>
      </c>
      <c r="I13">
        <f>'Cell Weight Management'!$B$8*ROUNDUP(C13,0)</f>
        <v>7.4099999999999999E-2</v>
      </c>
      <c r="J13">
        <f>'Cell Weight Management'!$B$8</f>
        <v>2.47E-2</v>
      </c>
      <c r="K13">
        <f>'Cell Weight Management'!$B$4</f>
        <v>6.5299999999999997E-2</v>
      </c>
      <c r="L13">
        <f t="shared" si="5"/>
        <v>1.1951663099999998E-4</v>
      </c>
      <c r="M13">
        <f t="shared" si="6"/>
        <v>2.6293658819999998E-3</v>
      </c>
      <c r="N13">
        <f>H13*'Cell Weight Management'!$B$12</f>
        <v>0.14850039339506249</v>
      </c>
      <c r="O13">
        <f t="shared" si="0"/>
        <v>3.2670086546913746</v>
      </c>
      <c r="P13">
        <f>H13*B13*300</f>
        <v>19800</v>
      </c>
      <c r="Q13" t="b">
        <f t="shared" si="7"/>
        <v>1</v>
      </c>
    </row>
    <row r="14" spans="1:20" s="9" customFormat="1" x14ac:dyDescent="0.3">
      <c r="A14">
        <v>67</v>
      </c>
      <c r="B14">
        <v>67</v>
      </c>
      <c r="C14">
        <f t="shared" si="1"/>
        <v>0.97014925373134331</v>
      </c>
      <c r="D14">
        <f t="shared" si="2"/>
        <v>1</v>
      </c>
      <c r="E14">
        <f>D14*'Cell Architecture (2)'!$B$3</f>
        <v>3.7</v>
      </c>
      <c r="F14" t="b">
        <f t="shared" si="3"/>
        <v>1</v>
      </c>
      <c r="G14">
        <v>1</v>
      </c>
      <c r="H14">
        <f t="shared" si="4"/>
        <v>1</v>
      </c>
      <c r="I14">
        <f>'Cell Weight Management'!$B$8*ROUNDUP(C14,0)</f>
        <v>2.47E-2</v>
      </c>
      <c r="J14">
        <f>'Cell Weight Management'!$B$8</f>
        <v>2.47E-2</v>
      </c>
      <c r="K14">
        <f>'Cell Weight Management'!$B$4</f>
        <v>6.5299999999999997E-2</v>
      </c>
      <c r="L14">
        <f t="shared" si="5"/>
        <v>3.9838876999999999E-5</v>
      </c>
      <c r="M14">
        <f t="shared" si="6"/>
        <v>2.6692047590000001E-3</v>
      </c>
      <c r="N14">
        <f>H14*'Cell Weight Management'!$B$12</f>
        <v>4.9500131131687497E-2</v>
      </c>
      <c r="O14">
        <f t="shared" si="0"/>
        <v>3.3165087858230624</v>
      </c>
      <c r="P14"/>
      <c r="Q14" t="b">
        <f t="shared" si="7"/>
        <v>0</v>
      </c>
    </row>
    <row r="15" spans="1:20" x14ac:dyDescent="0.3">
      <c r="A15">
        <v>4</v>
      </c>
      <c r="B15">
        <v>4</v>
      </c>
      <c r="C15">
        <f t="shared" si="1"/>
        <v>16.25</v>
      </c>
      <c r="D15">
        <f t="shared" si="2"/>
        <v>17</v>
      </c>
      <c r="E15">
        <f>D15*'Cell Architecture (2)'!$B$3</f>
        <v>62.900000000000006</v>
      </c>
      <c r="F15" t="b">
        <f t="shared" si="3"/>
        <v>0</v>
      </c>
      <c r="G15">
        <v>1</v>
      </c>
      <c r="H15">
        <f t="shared" si="4"/>
        <v>17</v>
      </c>
      <c r="I15">
        <f>'Cell Weight Management'!$B$8*ROUNDUP(C15,0)</f>
        <v>0.4199</v>
      </c>
      <c r="J15">
        <f>'Cell Weight Management'!$B$8</f>
        <v>2.47E-2</v>
      </c>
      <c r="K15">
        <f>'Cell Weight Management'!$B$4</f>
        <v>6.5299999999999997E-2</v>
      </c>
      <c r="L15">
        <f t="shared" si="5"/>
        <v>6.77260909E-4</v>
      </c>
      <c r="M15">
        <f t="shared" si="6"/>
        <v>2.709043636E-3</v>
      </c>
      <c r="N15">
        <f>H15*'Cell Weight Management'!$B$12</f>
        <v>0.84150222923868745</v>
      </c>
      <c r="O15">
        <f t="shared" si="0"/>
        <v>3.3660089169547498</v>
      </c>
      <c r="P15">
        <f>H15*B15*300</f>
        <v>20400</v>
      </c>
      <c r="Q15" t="b">
        <f t="shared" si="7"/>
        <v>1</v>
      </c>
      <c r="T15">
        <f>M11/K11</f>
        <v>4.026594E-2</v>
      </c>
    </row>
    <row r="16" spans="1:20" x14ac:dyDescent="0.3">
      <c r="A16">
        <v>17</v>
      </c>
      <c r="B16">
        <v>17</v>
      </c>
      <c r="C16">
        <f t="shared" si="1"/>
        <v>3.8235294117647061</v>
      </c>
      <c r="D16">
        <f t="shared" si="2"/>
        <v>4</v>
      </c>
      <c r="E16">
        <f>D16*'Cell Architecture (2)'!$B$3</f>
        <v>14.8</v>
      </c>
      <c r="F16" t="b">
        <f t="shared" si="3"/>
        <v>1</v>
      </c>
      <c r="G16">
        <v>1</v>
      </c>
      <c r="H16">
        <f t="shared" si="4"/>
        <v>4</v>
      </c>
      <c r="I16">
        <f>'Cell Weight Management'!$B$8*ROUNDUP(C16,0)</f>
        <v>9.8799999999999999E-2</v>
      </c>
      <c r="J16">
        <f>'Cell Weight Management'!$B$8</f>
        <v>2.47E-2</v>
      </c>
      <c r="K16">
        <f>'Cell Weight Management'!$B$4</f>
        <v>6.5299999999999997E-2</v>
      </c>
      <c r="L16">
        <f t="shared" si="5"/>
        <v>1.59355508E-4</v>
      </c>
      <c r="M16">
        <f t="shared" si="6"/>
        <v>2.709043636E-3</v>
      </c>
      <c r="N16">
        <f>H16*'Cell Weight Management'!$B$12</f>
        <v>0.19800052452674999</v>
      </c>
      <c r="O16">
        <f t="shared" si="0"/>
        <v>3.3660089169547498</v>
      </c>
      <c r="Q16" t="b">
        <f t="shared" si="7"/>
        <v>0</v>
      </c>
    </row>
    <row r="17" spans="1:20" x14ac:dyDescent="0.3">
      <c r="A17">
        <v>34</v>
      </c>
      <c r="B17">
        <v>34</v>
      </c>
      <c r="C17">
        <f t="shared" si="1"/>
        <v>1.911764705882353</v>
      </c>
      <c r="D17">
        <f t="shared" si="2"/>
        <v>2</v>
      </c>
      <c r="E17">
        <f>D17*'Cell Architecture (2)'!$B$3</f>
        <v>7.4</v>
      </c>
      <c r="F17" t="b">
        <f t="shared" si="3"/>
        <v>1</v>
      </c>
      <c r="G17">
        <v>1</v>
      </c>
      <c r="H17">
        <f t="shared" si="4"/>
        <v>2</v>
      </c>
      <c r="I17">
        <f>'Cell Weight Management'!$B$8*ROUNDUP(C17,0)</f>
        <v>4.9399999999999999E-2</v>
      </c>
      <c r="J17">
        <f>'Cell Weight Management'!$B$8</f>
        <v>2.47E-2</v>
      </c>
      <c r="K17">
        <f>'Cell Weight Management'!$B$4</f>
        <v>6.5299999999999997E-2</v>
      </c>
      <c r="L17">
        <f t="shared" si="5"/>
        <v>7.9677753999999999E-5</v>
      </c>
      <c r="M17">
        <f t="shared" si="6"/>
        <v>2.709043636E-3</v>
      </c>
      <c r="N17">
        <f>H17*'Cell Weight Management'!$B$12</f>
        <v>9.9000262263374994E-2</v>
      </c>
      <c r="O17">
        <f t="shared" si="0"/>
        <v>3.3660089169547498</v>
      </c>
      <c r="P17">
        <f>H17*B17*300</f>
        <v>20400</v>
      </c>
      <c r="Q17" t="b">
        <f t="shared" si="7"/>
        <v>1</v>
      </c>
      <c r="T17">
        <f>SQRT(T15)</f>
        <v>0.20066374859450822</v>
      </c>
    </row>
    <row r="18" spans="1:20" x14ac:dyDescent="0.3">
      <c r="A18">
        <v>68</v>
      </c>
      <c r="B18">
        <v>68</v>
      </c>
      <c r="C18">
        <f t="shared" si="1"/>
        <v>0.95588235294117652</v>
      </c>
      <c r="D18">
        <f t="shared" si="2"/>
        <v>1</v>
      </c>
      <c r="E18">
        <f>D18*'Cell Architecture (2)'!$B$3</f>
        <v>3.7</v>
      </c>
      <c r="F18" t="b">
        <f t="shared" si="3"/>
        <v>1</v>
      </c>
      <c r="G18">
        <v>1</v>
      </c>
      <c r="H18">
        <f t="shared" si="4"/>
        <v>1</v>
      </c>
      <c r="I18">
        <f>'Cell Weight Management'!$B$8*ROUNDUP(C18,0)</f>
        <v>2.47E-2</v>
      </c>
      <c r="J18">
        <f>'Cell Weight Management'!$B$8</f>
        <v>2.47E-2</v>
      </c>
      <c r="K18">
        <f>'Cell Weight Management'!$B$4</f>
        <v>6.5299999999999997E-2</v>
      </c>
      <c r="L18">
        <f t="shared" si="5"/>
        <v>3.9838876999999999E-5</v>
      </c>
      <c r="M18">
        <f t="shared" si="6"/>
        <v>2.709043636E-3</v>
      </c>
      <c r="N18">
        <f>H18*'Cell Weight Management'!$B$12</f>
        <v>4.9500131131687497E-2</v>
      </c>
      <c r="O18">
        <f t="shared" si="0"/>
        <v>3.3660089169547498</v>
      </c>
      <c r="P18">
        <f>H18*B18*300</f>
        <v>20400</v>
      </c>
      <c r="Q18" t="b">
        <f t="shared" si="7"/>
        <v>1</v>
      </c>
    </row>
    <row r="19" spans="1:20" x14ac:dyDescent="0.3">
      <c r="A19">
        <v>23</v>
      </c>
      <c r="B19">
        <v>23</v>
      </c>
      <c r="C19">
        <f t="shared" si="1"/>
        <v>2.8260869565217392</v>
      </c>
      <c r="D19">
        <f t="shared" si="2"/>
        <v>3</v>
      </c>
      <c r="E19">
        <f>D19*'Cell Architecture (2)'!$B$3</f>
        <v>11.100000000000001</v>
      </c>
      <c r="F19" t="b">
        <f t="shared" si="3"/>
        <v>1</v>
      </c>
      <c r="G19">
        <v>1</v>
      </c>
      <c r="H19">
        <f t="shared" si="4"/>
        <v>3</v>
      </c>
      <c r="I19">
        <f>'Cell Weight Management'!$B$8*ROUNDUP(C19,0)</f>
        <v>7.4099999999999999E-2</v>
      </c>
      <c r="J19">
        <f>'Cell Weight Management'!$B$8</f>
        <v>2.47E-2</v>
      </c>
      <c r="K19">
        <f>'Cell Weight Management'!$B$4</f>
        <v>6.5299999999999997E-2</v>
      </c>
      <c r="L19">
        <f t="shared" si="5"/>
        <v>1.1951663099999998E-4</v>
      </c>
      <c r="M19">
        <f t="shared" si="6"/>
        <v>2.7488825129999995E-3</v>
      </c>
      <c r="N19">
        <f>H19*'Cell Weight Management'!$B$12</f>
        <v>0.14850039339506249</v>
      </c>
      <c r="O19">
        <f t="shared" si="0"/>
        <v>3.4155090480864372</v>
      </c>
      <c r="Q19" t="b">
        <f t="shared" si="7"/>
        <v>0</v>
      </c>
      <c r="R19">
        <f>M19/K19</f>
        <v>4.2096209999999995E-2</v>
      </c>
    </row>
    <row r="20" spans="1:20" x14ac:dyDescent="0.3">
      <c r="A20">
        <v>69</v>
      </c>
      <c r="B20">
        <v>69</v>
      </c>
      <c r="C20">
        <f t="shared" si="1"/>
        <v>0.94202898550724634</v>
      </c>
      <c r="D20">
        <f t="shared" si="2"/>
        <v>1</v>
      </c>
      <c r="E20">
        <f>D20*'Cell Architecture (2)'!$B$3</f>
        <v>3.7</v>
      </c>
      <c r="F20" t="b">
        <f t="shared" si="3"/>
        <v>1</v>
      </c>
      <c r="G20">
        <v>1</v>
      </c>
      <c r="H20">
        <f t="shared" si="4"/>
        <v>1</v>
      </c>
      <c r="I20">
        <f>'Cell Weight Management'!$B$8*ROUNDUP(C20,0)</f>
        <v>2.47E-2</v>
      </c>
      <c r="J20">
        <f>'Cell Weight Management'!$B$8</f>
        <v>2.47E-2</v>
      </c>
      <c r="K20">
        <f>'Cell Weight Management'!$B$4</f>
        <v>6.5299999999999997E-2</v>
      </c>
      <c r="L20">
        <f t="shared" si="5"/>
        <v>3.9838876999999999E-5</v>
      </c>
      <c r="M20">
        <f t="shared" si="6"/>
        <v>2.7488825129999999E-3</v>
      </c>
      <c r="N20">
        <f>H20*'Cell Weight Management'!$B$12</f>
        <v>4.9500131131687497E-2</v>
      </c>
      <c r="O20">
        <f t="shared" si="0"/>
        <v>3.4155090480864372</v>
      </c>
      <c r="Q20" t="b">
        <f t="shared" si="7"/>
        <v>0</v>
      </c>
    </row>
    <row r="21" spans="1:20" x14ac:dyDescent="0.3">
      <c r="A21" s="9">
        <v>10</v>
      </c>
      <c r="B21" s="9">
        <v>10</v>
      </c>
      <c r="C21" s="9">
        <f t="shared" si="1"/>
        <v>6.5</v>
      </c>
      <c r="D21" s="9">
        <f t="shared" si="2"/>
        <v>7</v>
      </c>
      <c r="E21" s="9">
        <f>D21*'Cell Architecture (2)'!$B$3</f>
        <v>25.900000000000002</v>
      </c>
      <c r="F21" s="10" t="b">
        <f t="shared" si="3"/>
        <v>1</v>
      </c>
      <c r="G21">
        <v>1</v>
      </c>
      <c r="H21" s="9">
        <f t="shared" si="4"/>
        <v>7</v>
      </c>
      <c r="I21" s="9">
        <f>'Cell Weight Management'!$B$8*ROUNDUP(C21,0)</f>
        <v>0.1729</v>
      </c>
      <c r="J21" s="9">
        <f>'Cell Weight Management'!$B$8</f>
        <v>2.47E-2</v>
      </c>
      <c r="K21" s="9">
        <f>'Cell Weight Management'!$B$4</f>
        <v>6.5299999999999997E-2</v>
      </c>
      <c r="L21" s="9">
        <f t="shared" si="5"/>
        <v>2.7887213899999998E-4</v>
      </c>
      <c r="M21" s="10">
        <f t="shared" si="6"/>
        <v>2.7887213899999998E-3</v>
      </c>
      <c r="N21" s="9">
        <f>H21*'Cell Weight Management'!$B$12</f>
        <v>0.34650091792181248</v>
      </c>
      <c r="O21" s="9">
        <f t="shared" si="0"/>
        <v>3.465009179218125</v>
      </c>
      <c r="P21" s="9">
        <f>H21*B21*300</f>
        <v>21000</v>
      </c>
      <c r="Q21" s="9" t="b">
        <f t="shared" si="7"/>
        <v>1</v>
      </c>
      <c r="R21">
        <f>SQRT(R19)</f>
        <v>0.20517360941407645</v>
      </c>
    </row>
    <row r="22" spans="1:20" s="9" customFormat="1" x14ac:dyDescent="0.3">
      <c r="A22">
        <v>35</v>
      </c>
      <c r="B22">
        <v>35</v>
      </c>
      <c r="C22">
        <f t="shared" si="1"/>
        <v>1.8571428571428572</v>
      </c>
      <c r="D22">
        <f t="shared" si="2"/>
        <v>2</v>
      </c>
      <c r="E22">
        <f>D22*'Cell Architecture (2)'!$B$3</f>
        <v>7.4</v>
      </c>
      <c r="F22" t="b">
        <f t="shared" si="3"/>
        <v>1</v>
      </c>
      <c r="G22">
        <v>1</v>
      </c>
      <c r="H22">
        <f t="shared" si="4"/>
        <v>2</v>
      </c>
      <c r="I22">
        <f>'Cell Weight Management'!$B$8*ROUNDUP(C22,0)</f>
        <v>4.9399999999999999E-2</v>
      </c>
      <c r="J22">
        <f>'Cell Weight Management'!$B$8</f>
        <v>2.47E-2</v>
      </c>
      <c r="K22">
        <f>'Cell Weight Management'!$B$4</f>
        <v>6.5299999999999997E-2</v>
      </c>
      <c r="L22">
        <f t="shared" si="5"/>
        <v>7.9677753999999999E-5</v>
      </c>
      <c r="M22">
        <f t="shared" si="6"/>
        <v>2.7887213899999998E-3</v>
      </c>
      <c r="N22">
        <f>H22*'Cell Weight Management'!$B$12</f>
        <v>9.9000262263374994E-2</v>
      </c>
      <c r="O22">
        <f t="shared" si="0"/>
        <v>3.465009179218125</v>
      </c>
      <c r="P22"/>
      <c r="Q22" t="b">
        <f t="shared" si="7"/>
        <v>0</v>
      </c>
    </row>
    <row r="23" spans="1:20" x14ac:dyDescent="0.3">
      <c r="A23">
        <v>70</v>
      </c>
      <c r="B23">
        <v>70</v>
      </c>
      <c r="C23">
        <f t="shared" si="1"/>
        <v>0.9285714285714286</v>
      </c>
      <c r="D23">
        <f t="shared" si="2"/>
        <v>1</v>
      </c>
      <c r="E23">
        <f>D23*'Cell Architecture (2)'!$B$3</f>
        <v>3.7</v>
      </c>
      <c r="F23" t="b">
        <f t="shared" si="3"/>
        <v>1</v>
      </c>
      <c r="G23">
        <v>1</v>
      </c>
      <c r="H23">
        <f t="shared" si="4"/>
        <v>1</v>
      </c>
      <c r="I23">
        <f>'Cell Weight Management'!$B$8*ROUNDUP(C23,0)</f>
        <v>2.47E-2</v>
      </c>
      <c r="J23">
        <f>'Cell Weight Management'!$B$8</f>
        <v>2.47E-2</v>
      </c>
      <c r="K23">
        <f>'Cell Weight Management'!$B$4</f>
        <v>6.5299999999999997E-2</v>
      </c>
      <c r="L23">
        <f t="shared" si="5"/>
        <v>3.9838876999999999E-5</v>
      </c>
      <c r="M23">
        <f t="shared" si="6"/>
        <v>2.7887213899999998E-3</v>
      </c>
      <c r="N23">
        <f>H23*'Cell Weight Management'!$B$12</f>
        <v>4.9500131131687497E-2</v>
      </c>
      <c r="O23">
        <f t="shared" si="0"/>
        <v>3.465009179218125</v>
      </c>
      <c r="P23">
        <f>H23*B23*300</f>
        <v>21000</v>
      </c>
      <c r="Q23" t="b">
        <f t="shared" si="7"/>
        <v>1</v>
      </c>
    </row>
    <row r="24" spans="1:20" x14ac:dyDescent="0.3">
      <c r="A24" s="9">
        <v>14</v>
      </c>
      <c r="B24" s="9">
        <v>14</v>
      </c>
      <c r="C24" s="9">
        <f t="shared" si="1"/>
        <v>4.6428571428571432</v>
      </c>
      <c r="D24" s="9">
        <f t="shared" si="2"/>
        <v>5</v>
      </c>
      <c r="E24" s="9">
        <f>D24*'Cell Architecture (2)'!$B$3</f>
        <v>18.5</v>
      </c>
      <c r="F24" s="10" t="b">
        <f t="shared" si="3"/>
        <v>1</v>
      </c>
      <c r="G24">
        <v>1</v>
      </c>
      <c r="H24" s="9">
        <f t="shared" si="4"/>
        <v>5</v>
      </c>
      <c r="I24" s="9">
        <f>'Cell Weight Management'!$B$8*ROUNDUP(C24,0)</f>
        <v>0.1235</v>
      </c>
      <c r="J24" s="9">
        <f>'Cell Weight Management'!$B$8</f>
        <v>2.47E-2</v>
      </c>
      <c r="K24" s="9">
        <f>'Cell Weight Management'!$B$4</f>
        <v>6.5299999999999997E-2</v>
      </c>
      <c r="L24" s="9">
        <f t="shared" si="5"/>
        <v>1.9919438500000001E-4</v>
      </c>
      <c r="M24" s="10">
        <f t="shared" si="6"/>
        <v>2.7887213900000003E-3</v>
      </c>
      <c r="N24" s="9">
        <f>H24*'Cell Weight Management'!$B$12</f>
        <v>0.24750065565843749</v>
      </c>
      <c r="O24" s="9">
        <f t="shared" si="0"/>
        <v>3.465009179218125</v>
      </c>
      <c r="P24" s="9">
        <f>H24*B24*300</f>
        <v>21000</v>
      </c>
      <c r="Q24" s="9" t="b">
        <f t="shared" si="7"/>
        <v>1</v>
      </c>
    </row>
    <row r="25" spans="1:20" x14ac:dyDescent="0.3">
      <c r="A25">
        <v>7</v>
      </c>
      <c r="B25">
        <v>7</v>
      </c>
      <c r="C25">
        <f t="shared" si="1"/>
        <v>9.2857142857142865</v>
      </c>
      <c r="D25">
        <f t="shared" si="2"/>
        <v>10</v>
      </c>
      <c r="E25">
        <f>D25*'Cell Architecture (2)'!$B$3</f>
        <v>37</v>
      </c>
      <c r="F25" t="b">
        <f t="shared" si="3"/>
        <v>1</v>
      </c>
      <c r="G25">
        <v>1</v>
      </c>
      <c r="H25">
        <f t="shared" si="4"/>
        <v>10</v>
      </c>
      <c r="I25">
        <f>'Cell Weight Management'!$B$8*ROUNDUP(C25,0)</f>
        <v>0.247</v>
      </c>
      <c r="J25">
        <f>'Cell Weight Management'!$B$8</f>
        <v>2.47E-2</v>
      </c>
      <c r="K25">
        <f>'Cell Weight Management'!$B$4</f>
        <v>6.5299999999999997E-2</v>
      </c>
      <c r="L25">
        <f t="shared" si="5"/>
        <v>3.9838877000000002E-4</v>
      </c>
      <c r="M25">
        <f t="shared" si="6"/>
        <v>2.7887213900000003E-3</v>
      </c>
      <c r="N25">
        <f>H25*'Cell Weight Management'!$B$12</f>
        <v>0.49500131131687497</v>
      </c>
      <c r="O25">
        <f t="shared" si="0"/>
        <v>3.465009179218125</v>
      </c>
      <c r="Q25" t="b">
        <f t="shared" si="7"/>
        <v>0</v>
      </c>
    </row>
    <row r="26" spans="1:20" x14ac:dyDescent="0.3">
      <c r="A26">
        <v>71</v>
      </c>
      <c r="B26">
        <v>71</v>
      </c>
      <c r="C26">
        <f t="shared" si="1"/>
        <v>0.91549295774647887</v>
      </c>
      <c r="D26">
        <f t="shared" si="2"/>
        <v>1</v>
      </c>
      <c r="E26">
        <f>D26*'Cell Architecture (2)'!$B$3</f>
        <v>3.7</v>
      </c>
      <c r="F26" t="b">
        <f t="shared" si="3"/>
        <v>1</v>
      </c>
      <c r="G26">
        <v>1</v>
      </c>
      <c r="H26">
        <f t="shared" si="4"/>
        <v>1</v>
      </c>
      <c r="I26">
        <f>'Cell Weight Management'!$B$8*ROUNDUP(C26,0)</f>
        <v>2.47E-2</v>
      </c>
      <c r="J26">
        <f>'Cell Weight Management'!$B$8</f>
        <v>2.47E-2</v>
      </c>
      <c r="K26">
        <f>'Cell Weight Management'!$B$4</f>
        <v>6.5299999999999997E-2</v>
      </c>
      <c r="L26">
        <f t="shared" si="5"/>
        <v>3.9838876999999999E-5</v>
      </c>
      <c r="M26">
        <f t="shared" si="6"/>
        <v>2.8285602670000002E-3</v>
      </c>
      <c r="N26">
        <f>H26*'Cell Weight Management'!$B$12</f>
        <v>4.9500131131687497E-2</v>
      </c>
      <c r="O26">
        <f t="shared" si="0"/>
        <v>3.5145093103498124</v>
      </c>
      <c r="Q26" t="b">
        <f t="shared" si="7"/>
        <v>0</v>
      </c>
    </row>
    <row r="27" spans="1:20" x14ac:dyDescent="0.3">
      <c r="A27">
        <v>18</v>
      </c>
      <c r="B27">
        <v>18</v>
      </c>
      <c r="C27">
        <f t="shared" si="1"/>
        <v>3.6111111111111112</v>
      </c>
      <c r="D27">
        <f t="shared" si="2"/>
        <v>4</v>
      </c>
      <c r="E27">
        <f>D27*'Cell Architecture (2)'!$B$3</f>
        <v>14.8</v>
      </c>
      <c r="F27" t="b">
        <f t="shared" si="3"/>
        <v>1</v>
      </c>
      <c r="G27">
        <v>1</v>
      </c>
      <c r="H27">
        <f t="shared" si="4"/>
        <v>4</v>
      </c>
      <c r="I27">
        <f>'Cell Weight Management'!$B$8*ROUNDUP(C27,0)</f>
        <v>9.8799999999999999E-2</v>
      </c>
      <c r="J27">
        <f>'Cell Weight Management'!$B$8</f>
        <v>2.47E-2</v>
      </c>
      <c r="K27">
        <f>'Cell Weight Management'!$B$4</f>
        <v>6.5299999999999997E-2</v>
      </c>
      <c r="L27">
        <f t="shared" si="5"/>
        <v>1.59355508E-4</v>
      </c>
      <c r="M27">
        <f t="shared" si="6"/>
        <v>2.8683991440000001E-3</v>
      </c>
      <c r="N27">
        <f>H27*'Cell Weight Management'!$B$12</f>
        <v>0.19800052452674999</v>
      </c>
      <c r="O27">
        <f t="shared" si="0"/>
        <v>3.5640094414814998</v>
      </c>
      <c r="P27">
        <f>H27*B27*300</f>
        <v>21600</v>
      </c>
      <c r="Q27" t="b">
        <f t="shared" si="7"/>
        <v>1</v>
      </c>
    </row>
    <row r="28" spans="1:20" x14ac:dyDescent="0.3">
      <c r="A28">
        <v>9</v>
      </c>
      <c r="B28">
        <v>9</v>
      </c>
      <c r="C28">
        <f t="shared" si="1"/>
        <v>7.2222222222222223</v>
      </c>
      <c r="D28">
        <f t="shared" si="2"/>
        <v>8</v>
      </c>
      <c r="E28">
        <f>D28*'Cell Architecture (2)'!$B$3</f>
        <v>29.6</v>
      </c>
      <c r="F28" t="b">
        <f t="shared" si="3"/>
        <v>1</v>
      </c>
      <c r="G28">
        <v>1</v>
      </c>
      <c r="H28">
        <f t="shared" si="4"/>
        <v>8</v>
      </c>
      <c r="I28">
        <f>'Cell Weight Management'!$B$8*ROUNDUP(C28,0)</f>
        <v>0.1976</v>
      </c>
      <c r="J28">
        <f>'Cell Weight Management'!$B$8</f>
        <v>2.47E-2</v>
      </c>
      <c r="K28">
        <f>'Cell Weight Management'!$B$4</f>
        <v>6.5299999999999997E-2</v>
      </c>
      <c r="L28">
        <f t="shared" si="5"/>
        <v>3.18711016E-4</v>
      </c>
      <c r="M28">
        <f t="shared" si="6"/>
        <v>2.8683991440000001E-3</v>
      </c>
      <c r="N28">
        <f>H28*'Cell Weight Management'!$B$12</f>
        <v>0.39600104905349998</v>
      </c>
      <c r="O28">
        <f t="shared" si="0"/>
        <v>3.5640094414814998</v>
      </c>
      <c r="Q28" t="b">
        <f t="shared" si="7"/>
        <v>0</v>
      </c>
    </row>
    <row r="29" spans="1:20" x14ac:dyDescent="0.3">
      <c r="A29">
        <v>8</v>
      </c>
      <c r="B29">
        <v>8</v>
      </c>
      <c r="C29">
        <f t="shared" si="1"/>
        <v>8.125</v>
      </c>
      <c r="D29">
        <f t="shared" si="2"/>
        <v>9</v>
      </c>
      <c r="E29">
        <f>D29*'Cell Architecture (2)'!$B$3</f>
        <v>33.300000000000004</v>
      </c>
      <c r="F29" t="b">
        <f t="shared" si="3"/>
        <v>1</v>
      </c>
      <c r="G29">
        <v>1</v>
      </c>
      <c r="H29">
        <f t="shared" si="4"/>
        <v>9</v>
      </c>
      <c r="I29">
        <f>'Cell Weight Management'!$B$8*ROUNDUP(C29,0)</f>
        <v>0.2223</v>
      </c>
      <c r="J29">
        <f>'Cell Weight Management'!$B$8</f>
        <v>2.47E-2</v>
      </c>
      <c r="K29">
        <f>'Cell Weight Management'!$B$4</f>
        <v>6.5299999999999997E-2</v>
      </c>
      <c r="L29">
        <f t="shared" si="5"/>
        <v>3.5854989299999995E-4</v>
      </c>
      <c r="M29">
        <f t="shared" si="6"/>
        <v>2.8683991439999996E-3</v>
      </c>
      <c r="N29">
        <f>H29*'Cell Weight Management'!$B$12</f>
        <v>0.44550118018518747</v>
      </c>
      <c r="O29">
        <f t="shared" si="0"/>
        <v>3.5640094414814998</v>
      </c>
      <c r="P29">
        <f>H29*B29*300</f>
        <v>21600</v>
      </c>
      <c r="Q29" t="b">
        <f t="shared" si="7"/>
        <v>1</v>
      </c>
    </row>
    <row r="30" spans="1:20" s="9" customFormat="1" x14ac:dyDescent="0.3">
      <c r="A30" s="9">
        <v>12</v>
      </c>
      <c r="B30" s="9">
        <v>12</v>
      </c>
      <c r="C30" s="9">
        <f t="shared" si="1"/>
        <v>5.416666666666667</v>
      </c>
      <c r="D30" s="9">
        <f t="shared" si="2"/>
        <v>6</v>
      </c>
      <c r="E30" s="9">
        <f>D30*'Cell Architecture (2)'!$B$3</f>
        <v>22.200000000000003</v>
      </c>
      <c r="F30" s="10" t="b">
        <f t="shared" si="3"/>
        <v>1</v>
      </c>
      <c r="G30">
        <v>1</v>
      </c>
      <c r="H30" s="9">
        <f t="shared" si="4"/>
        <v>6</v>
      </c>
      <c r="I30" s="9">
        <f>'Cell Weight Management'!$B$8*ROUNDUP(C30,0)</f>
        <v>0.1482</v>
      </c>
      <c r="J30" s="9">
        <f>'Cell Weight Management'!$B$8</f>
        <v>2.47E-2</v>
      </c>
      <c r="K30" s="9">
        <f>'Cell Weight Management'!$B$4</f>
        <v>6.5299999999999997E-2</v>
      </c>
      <c r="L30" s="9">
        <f t="shared" si="5"/>
        <v>2.3903326199999997E-4</v>
      </c>
      <c r="M30" s="10">
        <f t="shared" si="6"/>
        <v>2.8683991439999996E-3</v>
      </c>
      <c r="N30" s="9">
        <f>H30*'Cell Weight Management'!$B$12</f>
        <v>0.29700078679012498</v>
      </c>
      <c r="O30" s="9">
        <f t="shared" si="0"/>
        <v>3.5640094414814998</v>
      </c>
      <c r="P30" s="9">
        <f>H30*B30*300</f>
        <v>21600</v>
      </c>
      <c r="Q30" s="9" t="b">
        <f t="shared" si="7"/>
        <v>1</v>
      </c>
    </row>
    <row r="31" spans="1:20" x14ac:dyDescent="0.3">
      <c r="A31">
        <v>24</v>
      </c>
      <c r="B31">
        <v>24</v>
      </c>
      <c r="C31">
        <f t="shared" si="1"/>
        <v>2.7083333333333335</v>
      </c>
      <c r="D31">
        <f t="shared" si="2"/>
        <v>3</v>
      </c>
      <c r="E31">
        <f>D31*'Cell Architecture (2)'!$B$3</f>
        <v>11.100000000000001</v>
      </c>
      <c r="F31" t="b">
        <f t="shared" si="3"/>
        <v>1</v>
      </c>
      <c r="G31">
        <v>1</v>
      </c>
      <c r="H31">
        <f t="shared" si="4"/>
        <v>3</v>
      </c>
      <c r="I31">
        <f>'Cell Weight Management'!$B$8*ROUNDUP(C31,0)</f>
        <v>7.4099999999999999E-2</v>
      </c>
      <c r="J31">
        <f>'Cell Weight Management'!$B$8</f>
        <v>2.47E-2</v>
      </c>
      <c r="K31">
        <f>'Cell Weight Management'!$B$4</f>
        <v>6.5299999999999997E-2</v>
      </c>
      <c r="L31">
        <f t="shared" si="5"/>
        <v>1.1951663099999998E-4</v>
      </c>
      <c r="M31">
        <f t="shared" si="6"/>
        <v>2.8683991439999996E-3</v>
      </c>
      <c r="N31">
        <f>H31*'Cell Weight Management'!$B$12</f>
        <v>0.14850039339506249</v>
      </c>
      <c r="O31">
        <f t="shared" si="0"/>
        <v>3.5640094414814998</v>
      </c>
      <c r="P31">
        <f>H31*B31*300</f>
        <v>21600</v>
      </c>
      <c r="Q31" t="b">
        <f t="shared" si="7"/>
        <v>1</v>
      </c>
    </row>
    <row r="32" spans="1:20" x14ac:dyDescent="0.3">
      <c r="A32">
        <v>36</v>
      </c>
      <c r="B32">
        <v>36</v>
      </c>
      <c r="C32">
        <f t="shared" si="1"/>
        <v>1.8055555555555556</v>
      </c>
      <c r="D32">
        <f t="shared" si="2"/>
        <v>2</v>
      </c>
      <c r="E32">
        <f>D32*'Cell Architecture (2)'!$B$3</f>
        <v>7.4</v>
      </c>
      <c r="F32" t="b">
        <f t="shared" si="3"/>
        <v>1</v>
      </c>
      <c r="G32">
        <v>1</v>
      </c>
      <c r="H32">
        <f t="shared" si="4"/>
        <v>2</v>
      </c>
      <c r="I32">
        <f>'Cell Weight Management'!$B$8*ROUNDUP(C32,0)</f>
        <v>4.9399999999999999E-2</v>
      </c>
      <c r="J32">
        <f>'Cell Weight Management'!$B$8</f>
        <v>2.47E-2</v>
      </c>
      <c r="K32">
        <f>'Cell Weight Management'!$B$4</f>
        <v>6.5299999999999997E-2</v>
      </c>
      <c r="L32">
        <f t="shared" si="5"/>
        <v>7.9677753999999999E-5</v>
      </c>
      <c r="M32">
        <f t="shared" si="6"/>
        <v>2.8683991440000001E-3</v>
      </c>
      <c r="N32">
        <f>H32*'Cell Weight Management'!$B$12</f>
        <v>9.9000262263374994E-2</v>
      </c>
      <c r="O32">
        <f t="shared" si="0"/>
        <v>3.5640094414814998</v>
      </c>
      <c r="P32">
        <f>H32*B32*300</f>
        <v>21600</v>
      </c>
      <c r="Q32" t="b">
        <f t="shared" si="7"/>
        <v>1</v>
      </c>
    </row>
    <row r="33" spans="1:20" x14ac:dyDescent="0.3">
      <c r="A33">
        <v>72</v>
      </c>
      <c r="B33">
        <v>72</v>
      </c>
      <c r="C33">
        <f t="shared" si="1"/>
        <v>0.90277777777777779</v>
      </c>
      <c r="D33">
        <f t="shared" si="2"/>
        <v>1</v>
      </c>
      <c r="E33">
        <f>D33*'Cell Architecture (2)'!$B$3</f>
        <v>3.7</v>
      </c>
      <c r="F33" t="b">
        <f t="shared" si="3"/>
        <v>1</v>
      </c>
      <c r="G33">
        <v>1</v>
      </c>
      <c r="H33">
        <f t="shared" si="4"/>
        <v>1</v>
      </c>
      <c r="I33">
        <f>'Cell Weight Management'!$B$8*ROUNDUP(C33,0)</f>
        <v>2.47E-2</v>
      </c>
      <c r="J33">
        <f>'Cell Weight Management'!$B$8</f>
        <v>2.47E-2</v>
      </c>
      <c r="K33">
        <f>'Cell Weight Management'!$B$4</f>
        <v>6.5299999999999997E-2</v>
      </c>
      <c r="L33">
        <f t="shared" si="5"/>
        <v>3.9838876999999999E-5</v>
      </c>
      <c r="M33">
        <f t="shared" si="6"/>
        <v>2.8683991440000001E-3</v>
      </c>
      <c r="N33">
        <f>H33*'Cell Weight Management'!$B$12</f>
        <v>4.9500131131687497E-2</v>
      </c>
      <c r="O33">
        <f t="shared" si="0"/>
        <v>3.5640094414814998</v>
      </c>
      <c r="P33">
        <f>H33*B33*300</f>
        <v>21600</v>
      </c>
      <c r="Q33" t="b">
        <f t="shared" si="7"/>
        <v>1</v>
      </c>
    </row>
    <row r="34" spans="1:20" x14ac:dyDescent="0.3">
      <c r="A34">
        <v>73</v>
      </c>
      <c r="B34">
        <v>73</v>
      </c>
      <c r="C34">
        <f t="shared" si="1"/>
        <v>0.8904109589041096</v>
      </c>
      <c r="D34">
        <f t="shared" si="2"/>
        <v>1</v>
      </c>
      <c r="E34">
        <f>D34*'Cell Architecture (2)'!$B$3</f>
        <v>3.7</v>
      </c>
      <c r="F34" t="b">
        <f t="shared" si="3"/>
        <v>1</v>
      </c>
      <c r="G34">
        <v>1</v>
      </c>
      <c r="H34">
        <f t="shared" si="4"/>
        <v>1</v>
      </c>
      <c r="I34">
        <f>'Cell Weight Management'!$B$8*ROUNDUP(C34,0)</f>
        <v>2.47E-2</v>
      </c>
      <c r="J34">
        <f>'Cell Weight Management'!$B$8</f>
        <v>2.47E-2</v>
      </c>
      <c r="K34">
        <f>'Cell Weight Management'!$B$4</f>
        <v>6.5299999999999997E-2</v>
      </c>
      <c r="L34">
        <f t="shared" si="5"/>
        <v>3.9838876999999999E-5</v>
      </c>
      <c r="M34">
        <f t="shared" si="6"/>
        <v>2.908238021E-3</v>
      </c>
      <c r="N34">
        <f>H34*'Cell Weight Management'!$B$12</f>
        <v>4.9500131131687497E-2</v>
      </c>
      <c r="O34">
        <f t="shared" ref="O34:O65" si="8">N34*B34</f>
        <v>3.6135095726131872</v>
      </c>
      <c r="Q34" t="b">
        <f t="shared" si="7"/>
        <v>0</v>
      </c>
    </row>
    <row r="35" spans="1:20" x14ac:dyDescent="0.3">
      <c r="A35">
        <v>37</v>
      </c>
      <c r="B35">
        <v>37</v>
      </c>
      <c r="C35">
        <f t="shared" ref="C35:C66" si="9">$S$2/B35</f>
        <v>1.7567567567567568</v>
      </c>
      <c r="D35">
        <f t="shared" ref="D35:D66" si="10">ROUNDUP(C35,0)</f>
        <v>2</v>
      </c>
      <c r="E35">
        <f>D35*'Cell Architecture (2)'!$B$3</f>
        <v>7.4</v>
      </c>
      <c r="F35" t="b">
        <f t="shared" ref="F35:F66" si="11">IF(E35&lt;50,TRUE)</f>
        <v>1</v>
      </c>
      <c r="G35">
        <v>1</v>
      </c>
      <c r="H35">
        <f t="shared" ref="H35:H66" si="12">G35*ROUNDUP(C35,0)</f>
        <v>2</v>
      </c>
      <c r="I35">
        <f>'Cell Weight Management'!$B$8*ROUNDUP(C35,0)</f>
        <v>4.9399999999999999E-2</v>
      </c>
      <c r="J35">
        <f>'Cell Weight Management'!$B$8</f>
        <v>2.47E-2</v>
      </c>
      <c r="K35">
        <f>'Cell Weight Management'!$B$4</f>
        <v>6.5299999999999997E-2</v>
      </c>
      <c r="L35">
        <f t="shared" ref="L35:L66" si="13">I35*J35*K35</f>
        <v>7.9677753999999999E-5</v>
      </c>
      <c r="M35">
        <f t="shared" ref="M35:M66" si="14">L35*B35</f>
        <v>2.9480768979999999E-3</v>
      </c>
      <c r="N35">
        <f>H35*'Cell Weight Management'!$B$12</f>
        <v>9.9000262263374994E-2</v>
      </c>
      <c r="O35">
        <f t="shared" si="8"/>
        <v>3.6630097037448746</v>
      </c>
      <c r="Q35" t="b">
        <f t="shared" ref="Q35:Q66" si="15">ISEVEN(B35)</f>
        <v>0</v>
      </c>
      <c r="T35">
        <f>54*14</f>
        <v>756</v>
      </c>
    </row>
    <row r="36" spans="1:20" x14ac:dyDescent="0.3">
      <c r="A36">
        <v>74</v>
      </c>
      <c r="B36">
        <v>74</v>
      </c>
      <c r="C36">
        <f t="shared" si="9"/>
        <v>0.8783783783783784</v>
      </c>
      <c r="D36">
        <f t="shared" si="10"/>
        <v>1</v>
      </c>
      <c r="E36">
        <f>D36*'Cell Architecture (2)'!$B$3</f>
        <v>3.7</v>
      </c>
      <c r="F36" t="b">
        <f t="shared" si="11"/>
        <v>1</v>
      </c>
      <c r="G36">
        <v>1</v>
      </c>
      <c r="H36">
        <f t="shared" si="12"/>
        <v>1</v>
      </c>
      <c r="I36">
        <f>'Cell Weight Management'!$B$8*ROUNDUP(C36,0)</f>
        <v>2.47E-2</v>
      </c>
      <c r="J36">
        <f>'Cell Weight Management'!$B$8</f>
        <v>2.47E-2</v>
      </c>
      <c r="K36">
        <f>'Cell Weight Management'!$B$4</f>
        <v>6.5299999999999997E-2</v>
      </c>
      <c r="L36">
        <f t="shared" si="13"/>
        <v>3.9838876999999999E-5</v>
      </c>
      <c r="M36">
        <f t="shared" si="14"/>
        <v>2.9480768979999999E-3</v>
      </c>
      <c r="N36">
        <f>H36*'Cell Weight Management'!$B$12</f>
        <v>4.9500131131687497E-2</v>
      </c>
      <c r="O36">
        <f t="shared" si="8"/>
        <v>3.6630097037448746</v>
      </c>
      <c r="P36">
        <f>H36*B36*300</f>
        <v>22200</v>
      </c>
      <c r="Q36" t="b">
        <f t="shared" si="15"/>
        <v>1</v>
      </c>
      <c r="T36" s="1">
        <f>T35*'Cell Architecture (2)'!B4/1000</f>
        <v>5.5944000000000003</v>
      </c>
    </row>
    <row r="37" spans="1:20" x14ac:dyDescent="0.3">
      <c r="A37">
        <v>15</v>
      </c>
      <c r="B37">
        <v>15</v>
      </c>
      <c r="C37">
        <f t="shared" si="9"/>
        <v>4.333333333333333</v>
      </c>
      <c r="D37">
        <f t="shared" si="10"/>
        <v>5</v>
      </c>
      <c r="E37">
        <f>D37*'Cell Architecture (2)'!$B$3</f>
        <v>18.5</v>
      </c>
      <c r="F37" t="b">
        <f t="shared" si="11"/>
        <v>1</v>
      </c>
      <c r="G37">
        <v>1</v>
      </c>
      <c r="H37">
        <f t="shared" si="12"/>
        <v>5</v>
      </c>
      <c r="I37">
        <f>'Cell Weight Management'!$B$8*ROUNDUP(C37,0)</f>
        <v>0.1235</v>
      </c>
      <c r="J37">
        <f>'Cell Weight Management'!$B$8</f>
        <v>2.47E-2</v>
      </c>
      <c r="K37">
        <f>'Cell Weight Management'!$B$4</f>
        <v>6.5299999999999997E-2</v>
      </c>
      <c r="L37">
        <f t="shared" si="13"/>
        <v>1.9919438500000001E-4</v>
      </c>
      <c r="M37">
        <f t="shared" si="14"/>
        <v>2.9879157750000002E-3</v>
      </c>
      <c r="N37">
        <f>H37*'Cell Weight Management'!$B$12</f>
        <v>0.24750065565843749</v>
      </c>
      <c r="O37">
        <f t="shared" si="8"/>
        <v>3.7125098348765624</v>
      </c>
      <c r="Q37" t="b">
        <f t="shared" si="15"/>
        <v>0</v>
      </c>
    </row>
    <row r="38" spans="1:20" x14ac:dyDescent="0.3">
      <c r="A38">
        <v>75</v>
      </c>
      <c r="B38">
        <v>75</v>
      </c>
      <c r="C38">
        <f t="shared" si="9"/>
        <v>0.8666666666666667</v>
      </c>
      <c r="D38">
        <f t="shared" si="10"/>
        <v>1</v>
      </c>
      <c r="E38">
        <f>D38*'Cell Architecture (2)'!$B$3</f>
        <v>3.7</v>
      </c>
      <c r="F38" t="b">
        <f t="shared" si="11"/>
        <v>1</v>
      </c>
      <c r="G38">
        <v>1</v>
      </c>
      <c r="H38">
        <f t="shared" si="12"/>
        <v>1</v>
      </c>
      <c r="I38">
        <f>'Cell Weight Management'!$B$8*ROUNDUP(C38,0)</f>
        <v>2.47E-2</v>
      </c>
      <c r="J38">
        <f>'Cell Weight Management'!$B$8</f>
        <v>2.47E-2</v>
      </c>
      <c r="K38">
        <f>'Cell Weight Management'!$B$4</f>
        <v>6.5299999999999997E-2</v>
      </c>
      <c r="L38">
        <f t="shared" si="13"/>
        <v>3.9838876999999999E-5</v>
      </c>
      <c r="M38">
        <f t="shared" si="14"/>
        <v>2.9879157749999998E-3</v>
      </c>
      <c r="N38">
        <f>H38*'Cell Weight Management'!$B$12</f>
        <v>4.9500131131687497E-2</v>
      </c>
      <c r="O38">
        <f t="shared" si="8"/>
        <v>3.7125098348765624</v>
      </c>
      <c r="Q38" t="b">
        <f t="shared" si="15"/>
        <v>0</v>
      </c>
    </row>
    <row r="39" spans="1:20" x14ac:dyDescent="0.3">
      <c r="A39">
        <v>25</v>
      </c>
      <c r="B39">
        <v>25</v>
      </c>
      <c r="C39">
        <f t="shared" si="9"/>
        <v>2.6</v>
      </c>
      <c r="D39">
        <f t="shared" si="10"/>
        <v>3</v>
      </c>
      <c r="E39">
        <f>D39*'Cell Architecture (2)'!$B$3</f>
        <v>11.100000000000001</v>
      </c>
      <c r="F39" t="b">
        <f t="shared" si="11"/>
        <v>1</v>
      </c>
      <c r="G39">
        <v>1</v>
      </c>
      <c r="H39">
        <f t="shared" si="12"/>
        <v>3</v>
      </c>
      <c r="I39">
        <f>'Cell Weight Management'!$B$8*ROUNDUP(C39,0)</f>
        <v>7.4099999999999999E-2</v>
      </c>
      <c r="J39">
        <f>'Cell Weight Management'!$B$8</f>
        <v>2.47E-2</v>
      </c>
      <c r="K39">
        <f>'Cell Weight Management'!$B$4</f>
        <v>6.5299999999999997E-2</v>
      </c>
      <c r="L39">
        <f t="shared" si="13"/>
        <v>1.1951663099999998E-4</v>
      </c>
      <c r="M39">
        <f t="shared" si="14"/>
        <v>2.9879157749999998E-3</v>
      </c>
      <c r="N39">
        <f>H39*'Cell Weight Management'!$B$12</f>
        <v>0.14850039339506249</v>
      </c>
      <c r="O39">
        <f t="shared" si="8"/>
        <v>3.7125098348765624</v>
      </c>
      <c r="Q39" t="b">
        <f t="shared" si="15"/>
        <v>0</v>
      </c>
    </row>
    <row r="40" spans="1:20" x14ac:dyDescent="0.3">
      <c r="A40">
        <v>19</v>
      </c>
      <c r="B40">
        <v>19</v>
      </c>
      <c r="C40">
        <f t="shared" si="9"/>
        <v>3.4210526315789473</v>
      </c>
      <c r="D40">
        <f t="shared" si="10"/>
        <v>4</v>
      </c>
      <c r="E40">
        <f>D40*'Cell Architecture (2)'!$B$3</f>
        <v>14.8</v>
      </c>
      <c r="F40" t="b">
        <f t="shared" si="11"/>
        <v>1</v>
      </c>
      <c r="G40">
        <v>1</v>
      </c>
      <c r="H40">
        <f t="shared" si="12"/>
        <v>4</v>
      </c>
      <c r="I40">
        <f>'Cell Weight Management'!$B$8*ROUNDUP(C40,0)</f>
        <v>9.8799999999999999E-2</v>
      </c>
      <c r="J40">
        <f>'Cell Weight Management'!$B$8</f>
        <v>2.47E-2</v>
      </c>
      <c r="K40">
        <f>'Cell Weight Management'!$B$4</f>
        <v>6.5299999999999997E-2</v>
      </c>
      <c r="L40">
        <f t="shared" si="13"/>
        <v>1.59355508E-4</v>
      </c>
      <c r="M40">
        <f t="shared" si="14"/>
        <v>3.0277546520000001E-3</v>
      </c>
      <c r="N40">
        <f>H40*'Cell Weight Management'!$B$12</f>
        <v>0.19800052452674999</v>
      </c>
      <c r="O40">
        <f t="shared" si="8"/>
        <v>3.7620099660082498</v>
      </c>
      <c r="Q40" t="b">
        <f t="shared" si="15"/>
        <v>0</v>
      </c>
    </row>
    <row r="41" spans="1:20" x14ac:dyDescent="0.3">
      <c r="A41">
        <v>38</v>
      </c>
      <c r="B41">
        <v>38</v>
      </c>
      <c r="C41">
        <f t="shared" si="9"/>
        <v>1.7105263157894737</v>
      </c>
      <c r="D41">
        <f t="shared" si="10"/>
        <v>2</v>
      </c>
      <c r="E41">
        <f>D41*'Cell Architecture (2)'!$B$3</f>
        <v>7.4</v>
      </c>
      <c r="F41" t="b">
        <f t="shared" si="11"/>
        <v>1</v>
      </c>
      <c r="G41">
        <v>1</v>
      </c>
      <c r="H41">
        <f t="shared" si="12"/>
        <v>2</v>
      </c>
      <c r="I41">
        <f>'Cell Weight Management'!$B$8*ROUNDUP(C41,0)</f>
        <v>4.9399999999999999E-2</v>
      </c>
      <c r="J41">
        <f>'Cell Weight Management'!$B$8</f>
        <v>2.47E-2</v>
      </c>
      <c r="K41">
        <f>'Cell Weight Management'!$B$4</f>
        <v>6.5299999999999997E-2</v>
      </c>
      <c r="L41">
        <f t="shared" si="13"/>
        <v>7.9677753999999999E-5</v>
      </c>
      <c r="M41">
        <f t="shared" si="14"/>
        <v>3.0277546520000001E-3</v>
      </c>
      <c r="N41">
        <f>H41*'Cell Weight Management'!$B$12</f>
        <v>9.9000262263374994E-2</v>
      </c>
      <c r="O41">
        <f t="shared" si="8"/>
        <v>3.7620099660082498</v>
      </c>
      <c r="P41">
        <f>H41*B41*300</f>
        <v>22800</v>
      </c>
      <c r="Q41" t="b">
        <f t="shared" si="15"/>
        <v>1</v>
      </c>
    </row>
    <row r="42" spans="1:20" x14ac:dyDescent="0.3">
      <c r="A42">
        <v>76</v>
      </c>
      <c r="B42">
        <v>76</v>
      </c>
      <c r="C42">
        <f t="shared" si="9"/>
        <v>0.85526315789473684</v>
      </c>
      <c r="D42">
        <f t="shared" si="10"/>
        <v>1</v>
      </c>
      <c r="E42">
        <f>D42*'Cell Architecture (2)'!$B$3</f>
        <v>3.7</v>
      </c>
      <c r="F42" t="b">
        <f t="shared" si="11"/>
        <v>1</v>
      </c>
      <c r="G42">
        <v>1</v>
      </c>
      <c r="H42">
        <f t="shared" si="12"/>
        <v>1</v>
      </c>
      <c r="I42">
        <f>'Cell Weight Management'!$B$8*ROUNDUP(C42,0)</f>
        <v>2.47E-2</v>
      </c>
      <c r="J42">
        <f>'Cell Weight Management'!$B$8</f>
        <v>2.47E-2</v>
      </c>
      <c r="K42">
        <f>'Cell Weight Management'!$B$4</f>
        <v>6.5299999999999997E-2</v>
      </c>
      <c r="L42">
        <f t="shared" si="13"/>
        <v>3.9838876999999999E-5</v>
      </c>
      <c r="M42">
        <f t="shared" si="14"/>
        <v>3.0277546520000001E-3</v>
      </c>
      <c r="N42">
        <f>H42*'Cell Weight Management'!$B$12</f>
        <v>4.9500131131687497E-2</v>
      </c>
      <c r="O42">
        <f t="shared" si="8"/>
        <v>3.7620099660082498</v>
      </c>
      <c r="P42">
        <f>H42*B42*300</f>
        <v>22800</v>
      </c>
      <c r="Q42" t="b">
        <f t="shared" si="15"/>
        <v>1</v>
      </c>
    </row>
    <row r="43" spans="1:20" x14ac:dyDescent="0.3">
      <c r="A43">
        <v>77</v>
      </c>
      <c r="B43">
        <v>77</v>
      </c>
      <c r="C43">
        <f t="shared" si="9"/>
        <v>0.8441558441558441</v>
      </c>
      <c r="D43">
        <f t="shared" si="10"/>
        <v>1</v>
      </c>
      <c r="E43">
        <f>D43*'Cell Architecture (2)'!$B$3</f>
        <v>3.7</v>
      </c>
      <c r="F43" t="b">
        <f t="shared" si="11"/>
        <v>1</v>
      </c>
      <c r="G43">
        <v>1</v>
      </c>
      <c r="H43">
        <f t="shared" si="12"/>
        <v>1</v>
      </c>
      <c r="I43">
        <f>'Cell Weight Management'!$B$8*ROUNDUP(C43,0)</f>
        <v>2.47E-2</v>
      </c>
      <c r="J43">
        <f>'Cell Weight Management'!$B$8</f>
        <v>2.47E-2</v>
      </c>
      <c r="K43">
        <f>'Cell Weight Management'!$B$4</f>
        <v>6.5299999999999997E-2</v>
      </c>
      <c r="L43">
        <f t="shared" si="13"/>
        <v>3.9838876999999999E-5</v>
      </c>
      <c r="M43">
        <f t="shared" si="14"/>
        <v>3.067593529E-3</v>
      </c>
      <c r="N43">
        <f>H43*'Cell Weight Management'!$B$12</f>
        <v>4.9500131131687497E-2</v>
      </c>
      <c r="O43">
        <f t="shared" si="8"/>
        <v>3.8115100971399372</v>
      </c>
      <c r="Q43" t="b">
        <f t="shared" si="15"/>
        <v>0</v>
      </c>
    </row>
    <row r="44" spans="1:20" x14ac:dyDescent="0.3">
      <c r="A44">
        <v>39</v>
      </c>
      <c r="B44">
        <v>39</v>
      </c>
      <c r="C44">
        <f t="shared" si="9"/>
        <v>1.6666666666666667</v>
      </c>
      <c r="D44">
        <f t="shared" si="10"/>
        <v>2</v>
      </c>
      <c r="E44">
        <f>D44*'Cell Architecture (2)'!$B$3</f>
        <v>7.4</v>
      </c>
      <c r="F44" t="b">
        <f t="shared" si="11"/>
        <v>1</v>
      </c>
      <c r="G44">
        <v>1</v>
      </c>
      <c r="H44">
        <f t="shared" si="12"/>
        <v>2</v>
      </c>
      <c r="I44">
        <f>'Cell Weight Management'!$B$8*ROUNDUP(C44,0)</f>
        <v>4.9399999999999999E-2</v>
      </c>
      <c r="J44">
        <f>'Cell Weight Management'!$B$8</f>
        <v>2.47E-2</v>
      </c>
      <c r="K44">
        <f>'Cell Weight Management'!$B$4</f>
        <v>6.5299999999999997E-2</v>
      </c>
      <c r="L44">
        <f t="shared" si="13"/>
        <v>7.9677753999999999E-5</v>
      </c>
      <c r="M44">
        <f t="shared" si="14"/>
        <v>3.1074324059999999E-3</v>
      </c>
      <c r="N44">
        <f>H44*'Cell Weight Management'!$B$12</f>
        <v>9.9000262263374994E-2</v>
      </c>
      <c r="O44">
        <f t="shared" si="8"/>
        <v>3.861010228271625</v>
      </c>
      <c r="Q44" t="b">
        <f t="shared" si="15"/>
        <v>0</v>
      </c>
    </row>
    <row r="45" spans="1:20" x14ac:dyDescent="0.3">
      <c r="A45">
        <v>78</v>
      </c>
      <c r="B45">
        <v>78</v>
      </c>
      <c r="C45">
        <f t="shared" si="9"/>
        <v>0.83333333333333337</v>
      </c>
      <c r="D45">
        <f t="shared" si="10"/>
        <v>1</v>
      </c>
      <c r="E45">
        <f>D45*'Cell Architecture (2)'!$B$3</f>
        <v>3.7</v>
      </c>
      <c r="F45" t="b">
        <f t="shared" si="11"/>
        <v>1</v>
      </c>
      <c r="G45">
        <v>1</v>
      </c>
      <c r="H45">
        <f t="shared" si="12"/>
        <v>1</v>
      </c>
      <c r="I45">
        <f>'Cell Weight Management'!$B$8*ROUNDUP(C45,0)</f>
        <v>2.47E-2</v>
      </c>
      <c r="J45">
        <f>'Cell Weight Management'!$B$8</f>
        <v>2.47E-2</v>
      </c>
      <c r="K45">
        <f>'Cell Weight Management'!$B$4</f>
        <v>6.5299999999999997E-2</v>
      </c>
      <c r="L45">
        <f t="shared" si="13"/>
        <v>3.9838876999999999E-5</v>
      </c>
      <c r="M45">
        <f t="shared" si="14"/>
        <v>3.1074324059999999E-3</v>
      </c>
      <c r="N45">
        <f>H45*'Cell Weight Management'!$B$12</f>
        <v>4.9500131131687497E-2</v>
      </c>
      <c r="O45">
        <f t="shared" si="8"/>
        <v>3.861010228271625</v>
      </c>
      <c r="P45">
        <f>H45*B45*300</f>
        <v>23400</v>
      </c>
      <c r="Q45" t="b">
        <f t="shared" si="15"/>
        <v>1</v>
      </c>
    </row>
    <row r="46" spans="1:20" x14ac:dyDescent="0.3">
      <c r="A46">
        <v>26</v>
      </c>
      <c r="B46">
        <v>26</v>
      </c>
      <c r="C46">
        <f t="shared" si="9"/>
        <v>2.5</v>
      </c>
      <c r="D46">
        <f t="shared" si="10"/>
        <v>3</v>
      </c>
      <c r="E46">
        <f>D46*'Cell Architecture (2)'!$B$3</f>
        <v>11.100000000000001</v>
      </c>
      <c r="F46" t="b">
        <f t="shared" si="11"/>
        <v>1</v>
      </c>
      <c r="G46">
        <v>1</v>
      </c>
      <c r="H46">
        <f t="shared" si="12"/>
        <v>3</v>
      </c>
      <c r="I46">
        <f>'Cell Weight Management'!$B$8*ROUNDUP(C46,0)</f>
        <v>7.4099999999999999E-2</v>
      </c>
      <c r="J46">
        <f>'Cell Weight Management'!$B$8</f>
        <v>2.47E-2</v>
      </c>
      <c r="K46">
        <f>'Cell Weight Management'!$B$4</f>
        <v>6.5299999999999997E-2</v>
      </c>
      <c r="L46">
        <f t="shared" si="13"/>
        <v>1.1951663099999998E-4</v>
      </c>
      <c r="M46">
        <f t="shared" si="14"/>
        <v>3.1074324059999995E-3</v>
      </c>
      <c r="N46">
        <f>H46*'Cell Weight Management'!$B$12</f>
        <v>0.14850039339506249</v>
      </c>
      <c r="O46">
        <f t="shared" si="8"/>
        <v>3.861010228271625</v>
      </c>
      <c r="P46">
        <f>H46*B46*300</f>
        <v>23400</v>
      </c>
      <c r="Q46" t="b">
        <f t="shared" si="15"/>
        <v>1</v>
      </c>
    </row>
    <row r="47" spans="1:20" x14ac:dyDescent="0.3">
      <c r="A47">
        <v>79</v>
      </c>
      <c r="B47">
        <v>79</v>
      </c>
      <c r="C47">
        <f t="shared" si="9"/>
        <v>0.82278481012658233</v>
      </c>
      <c r="D47">
        <f t="shared" si="10"/>
        <v>1</v>
      </c>
      <c r="E47">
        <f>D47*'Cell Architecture (2)'!$B$3</f>
        <v>3.7</v>
      </c>
      <c r="F47" t="b">
        <f t="shared" si="11"/>
        <v>1</v>
      </c>
      <c r="G47">
        <v>1</v>
      </c>
      <c r="H47">
        <f t="shared" si="12"/>
        <v>1</v>
      </c>
      <c r="I47">
        <f>'Cell Weight Management'!$B$8*ROUNDUP(C47,0)</f>
        <v>2.47E-2</v>
      </c>
      <c r="J47">
        <f>'Cell Weight Management'!$B$8</f>
        <v>2.47E-2</v>
      </c>
      <c r="K47">
        <f>'Cell Weight Management'!$B$4</f>
        <v>6.5299999999999997E-2</v>
      </c>
      <c r="L47">
        <f t="shared" si="13"/>
        <v>3.9838876999999999E-5</v>
      </c>
      <c r="M47">
        <f t="shared" si="14"/>
        <v>3.1472712829999998E-3</v>
      </c>
      <c r="N47">
        <f>H47*'Cell Weight Management'!$B$12</f>
        <v>4.9500131131687497E-2</v>
      </c>
      <c r="O47">
        <f t="shared" si="8"/>
        <v>3.9105103594033124</v>
      </c>
      <c r="Q47" t="b">
        <f t="shared" si="15"/>
        <v>0</v>
      </c>
    </row>
    <row r="48" spans="1:20" x14ac:dyDescent="0.3">
      <c r="A48">
        <v>16</v>
      </c>
      <c r="B48">
        <v>16</v>
      </c>
      <c r="C48">
        <f t="shared" si="9"/>
        <v>4.0625</v>
      </c>
      <c r="D48">
        <f t="shared" si="10"/>
        <v>5</v>
      </c>
      <c r="E48">
        <f>D48*'Cell Architecture (2)'!$B$3</f>
        <v>18.5</v>
      </c>
      <c r="F48" t="b">
        <f t="shared" si="11"/>
        <v>1</v>
      </c>
      <c r="G48">
        <v>1</v>
      </c>
      <c r="H48">
        <f t="shared" si="12"/>
        <v>5</v>
      </c>
      <c r="I48">
        <f>'Cell Weight Management'!$B$8*ROUNDUP(C48,0)</f>
        <v>0.1235</v>
      </c>
      <c r="J48">
        <f>'Cell Weight Management'!$B$8</f>
        <v>2.47E-2</v>
      </c>
      <c r="K48">
        <f>'Cell Weight Management'!$B$4</f>
        <v>6.5299999999999997E-2</v>
      </c>
      <c r="L48">
        <f t="shared" si="13"/>
        <v>1.9919438500000001E-4</v>
      </c>
      <c r="M48">
        <f t="shared" si="14"/>
        <v>3.1871101600000002E-3</v>
      </c>
      <c r="N48">
        <f>H48*'Cell Weight Management'!$B$12</f>
        <v>0.24750065565843749</v>
      </c>
      <c r="O48">
        <f t="shared" si="8"/>
        <v>3.9600104905349998</v>
      </c>
      <c r="P48">
        <f>H48*B48*300</f>
        <v>24000</v>
      </c>
      <c r="Q48" t="b">
        <f t="shared" si="15"/>
        <v>1</v>
      </c>
    </row>
    <row r="49" spans="1:17" x14ac:dyDescent="0.3">
      <c r="A49">
        <v>20</v>
      </c>
      <c r="B49">
        <v>20</v>
      </c>
      <c r="C49">
        <f t="shared" si="9"/>
        <v>3.25</v>
      </c>
      <c r="D49">
        <f t="shared" si="10"/>
        <v>4</v>
      </c>
      <c r="E49">
        <f>D49*'Cell Architecture (2)'!$B$3</f>
        <v>14.8</v>
      </c>
      <c r="F49" t="b">
        <f t="shared" si="11"/>
        <v>1</v>
      </c>
      <c r="G49">
        <v>1</v>
      </c>
      <c r="H49">
        <f t="shared" si="12"/>
        <v>4</v>
      </c>
      <c r="I49">
        <f>'Cell Weight Management'!$B$8*ROUNDUP(C49,0)</f>
        <v>9.8799999999999999E-2</v>
      </c>
      <c r="J49">
        <f>'Cell Weight Management'!$B$8</f>
        <v>2.47E-2</v>
      </c>
      <c r="K49">
        <f>'Cell Weight Management'!$B$4</f>
        <v>6.5299999999999997E-2</v>
      </c>
      <c r="L49">
        <f t="shared" si="13"/>
        <v>1.59355508E-4</v>
      </c>
      <c r="M49">
        <f t="shared" si="14"/>
        <v>3.1871101600000002E-3</v>
      </c>
      <c r="N49">
        <f>H49*'Cell Weight Management'!$B$12</f>
        <v>0.19800052452674999</v>
      </c>
      <c r="O49">
        <f t="shared" si="8"/>
        <v>3.9600104905349998</v>
      </c>
      <c r="P49">
        <f>H49*B49*300</f>
        <v>24000</v>
      </c>
      <c r="Q49" t="b">
        <f t="shared" si="15"/>
        <v>1</v>
      </c>
    </row>
    <row r="50" spans="1:17" x14ac:dyDescent="0.3">
      <c r="A50">
        <v>40</v>
      </c>
      <c r="B50">
        <v>40</v>
      </c>
      <c r="C50">
        <f t="shared" si="9"/>
        <v>1.625</v>
      </c>
      <c r="D50">
        <f t="shared" si="10"/>
        <v>2</v>
      </c>
      <c r="E50">
        <f>D50*'Cell Architecture (2)'!$B$3</f>
        <v>7.4</v>
      </c>
      <c r="F50" t="b">
        <f t="shared" si="11"/>
        <v>1</v>
      </c>
      <c r="G50">
        <v>1</v>
      </c>
      <c r="H50">
        <f t="shared" si="12"/>
        <v>2</v>
      </c>
      <c r="I50">
        <f>'Cell Weight Management'!$B$8*ROUNDUP(C50,0)</f>
        <v>4.9399999999999999E-2</v>
      </c>
      <c r="J50">
        <f>'Cell Weight Management'!$B$8</f>
        <v>2.47E-2</v>
      </c>
      <c r="K50">
        <f>'Cell Weight Management'!$B$4</f>
        <v>6.5299999999999997E-2</v>
      </c>
      <c r="L50">
        <f t="shared" si="13"/>
        <v>7.9677753999999999E-5</v>
      </c>
      <c r="M50">
        <f t="shared" si="14"/>
        <v>3.1871101600000002E-3</v>
      </c>
      <c r="N50">
        <f>H50*'Cell Weight Management'!$B$12</f>
        <v>9.9000262263374994E-2</v>
      </c>
      <c r="O50">
        <f t="shared" si="8"/>
        <v>3.9600104905349998</v>
      </c>
      <c r="P50">
        <f>H50*B50*300</f>
        <v>24000</v>
      </c>
      <c r="Q50" t="b">
        <f t="shared" si="15"/>
        <v>1</v>
      </c>
    </row>
    <row r="51" spans="1:17" x14ac:dyDescent="0.3">
      <c r="A51">
        <v>80</v>
      </c>
      <c r="B51">
        <v>80</v>
      </c>
      <c r="C51">
        <f t="shared" si="9"/>
        <v>0.8125</v>
      </c>
      <c r="D51">
        <f t="shared" si="10"/>
        <v>1</v>
      </c>
      <c r="E51">
        <f>D51*'Cell Architecture (2)'!$B$3</f>
        <v>3.7</v>
      </c>
      <c r="F51" t="b">
        <f t="shared" si="11"/>
        <v>1</v>
      </c>
      <c r="G51">
        <v>1</v>
      </c>
      <c r="H51">
        <f t="shared" si="12"/>
        <v>1</v>
      </c>
      <c r="I51">
        <f>'Cell Weight Management'!$B$8*ROUNDUP(C51,0)</f>
        <v>2.47E-2</v>
      </c>
      <c r="J51">
        <f>'Cell Weight Management'!$B$8</f>
        <v>2.47E-2</v>
      </c>
      <c r="K51">
        <f>'Cell Weight Management'!$B$4</f>
        <v>6.5299999999999997E-2</v>
      </c>
      <c r="L51">
        <f t="shared" si="13"/>
        <v>3.9838876999999999E-5</v>
      </c>
      <c r="M51">
        <f t="shared" si="14"/>
        <v>3.1871101600000002E-3</v>
      </c>
      <c r="N51">
        <f>H51*'Cell Weight Management'!$B$12</f>
        <v>4.9500131131687497E-2</v>
      </c>
      <c r="O51">
        <f t="shared" si="8"/>
        <v>3.9600104905349998</v>
      </c>
      <c r="P51">
        <f>H51*B51*300</f>
        <v>24000</v>
      </c>
      <c r="Q51" t="b">
        <f t="shared" si="15"/>
        <v>1</v>
      </c>
    </row>
    <row r="52" spans="1:17" x14ac:dyDescent="0.3">
      <c r="A52">
        <v>27</v>
      </c>
      <c r="B52">
        <v>27</v>
      </c>
      <c r="C52">
        <f t="shared" si="9"/>
        <v>2.4074074074074074</v>
      </c>
      <c r="D52">
        <f t="shared" si="10"/>
        <v>3</v>
      </c>
      <c r="E52">
        <f>D52*'Cell Architecture (2)'!$B$3</f>
        <v>11.100000000000001</v>
      </c>
      <c r="F52" t="b">
        <f t="shared" si="11"/>
        <v>1</v>
      </c>
      <c r="G52">
        <v>1</v>
      </c>
      <c r="H52">
        <f t="shared" si="12"/>
        <v>3</v>
      </c>
      <c r="I52">
        <f>'Cell Weight Management'!$B$8*ROUNDUP(C52,0)</f>
        <v>7.4099999999999999E-2</v>
      </c>
      <c r="J52">
        <f>'Cell Weight Management'!$B$8</f>
        <v>2.47E-2</v>
      </c>
      <c r="K52">
        <f>'Cell Weight Management'!$B$4</f>
        <v>6.5299999999999997E-2</v>
      </c>
      <c r="L52">
        <f t="shared" si="13"/>
        <v>1.1951663099999998E-4</v>
      </c>
      <c r="M52">
        <f t="shared" si="14"/>
        <v>3.2269490369999996E-3</v>
      </c>
      <c r="N52">
        <f>H52*'Cell Weight Management'!$B$12</f>
        <v>0.14850039339506249</v>
      </c>
      <c r="O52">
        <f t="shared" si="8"/>
        <v>4.0095106216666876</v>
      </c>
      <c r="Q52" t="b">
        <f t="shared" si="15"/>
        <v>0</v>
      </c>
    </row>
    <row r="53" spans="1:17" x14ac:dyDescent="0.3">
      <c r="A53">
        <v>41</v>
      </c>
      <c r="B53">
        <v>41</v>
      </c>
      <c r="C53">
        <f t="shared" si="9"/>
        <v>1.5853658536585367</v>
      </c>
      <c r="D53">
        <f t="shared" si="10"/>
        <v>2</v>
      </c>
      <c r="E53">
        <f>D53*'Cell Architecture (2)'!$B$3</f>
        <v>7.4</v>
      </c>
      <c r="F53" t="b">
        <f t="shared" si="11"/>
        <v>1</v>
      </c>
      <c r="G53">
        <v>1</v>
      </c>
      <c r="H53">
        <f t="shared" si="12"/>
        <v>2</v>
      </c>
      <c r="I53">
        <f>'Cell Weight Management'!$B$8*ROUNDUP(C53,0)</f>
        <v>4.9399999999999999E-2</v>
      </c>
      <c r="J53">
        <f>'Cell Weight Management'!$B$8</f>
        <v>2.47E-2</v>
      </c>
      <c r="K53">
        <f>'Cell Weight Management'!$B$4</f>
        <v>6.5299999999999997E-2</v>
      </c>
      <c r="L53">
        <f t="shared" si="13"/>
        <v>7.9677753999999999E-5</v>
      </c>
      <c r="M53">
        <f t="shared" si="14"/>
        <v>3.266787914E-3</v>
      </c>
      <c r="N53">
        <f>H53*'Cell Weight Management'!$B$12</f>
        <v>9.9000262263374994E-2</v>
      </c>
      <c r="O53">
        <f t="shared" si="8"/>
        <v>4.0590107527983745</v>
      </c>
      <c r="Q53" t="b">
        <f t="shared" si="15"/>
        <v>0</v>
      </c>
    </row>
    <row r="54" spans="1:17" x14ac:dyDescent="0.3">
      <c r="A54">
        <v>42</v>
      </c>
      <c r="B54">
        <v>42</v>
      </c>
      <c r="C54">
        <f t="shared" si="9"/>
        <v>1.5476190476190477</v>
      </c>
      <c r="D54">
        <f t="shared" si="10"/>
        <v>2</v>
      </c>
      <c r="E54">
        <f>D54*'Cell Architecture (2)'!$B$3</f>
        <v>7.4</v>
      </c>
      <c r="F54" t="b">
        <f t="shared" si="11"/>
        <v>1</v>
      </c>
      <c r="G54">
        <v>1</v>
      </c>
      <c r="H54">
        <f t="shared" si="12"/>
        <v>2</v>
      </c>
      <c r="I54">
        <f>'Cell Weight Management'!$B$8*ROUNDUP(C54,0)</f>
        <v>4.9399999999999999E-2</v>
      </c>
      <c r="J54">
        <f>'Cell Weight Management'!$B$8</f>
        <v>2.47E-2</v>
      </c>
      <c r="K54">
        <f>'Cell Weight Management'!$B$4</f>
        <v>6.5299999999999997E-2</v>
      </c>
      <c r="L54">
        <f t="shared" si="13"/>
        <v>7.9677753999999999E-5</v>
      </c>
      <c r="M54">
        <f t="shared" si="14"/>
        <v>3.3464656679999998E-3</v>
      </c>
      <c r="N54">
        <f>H54*'Cell Weight Management'!$B$12</f>
        <v>9.9000262263374994E-2</v>
      </c>
      <c r="O54">
        <f t="shared" si="8"/>
        <v>4.1580110150617493</v>
      </c>
      <c r="P54">
        <f>H54*B54*300</f>
        <v>25200</v>
      </c>
      <c r="Q54" t="b">
        <f t="shared" si="15"/>
        <v>1</v>
      </c>
    </row>
    <row r="55" spans="1:17" x14ac:dyDescent="0.3">
      <c r="A55">
        <v>21</v>
      </c>
      <c r="B55">
        <v>21</v>
      </c>
      <c r="C55">
        <f t="shared" si="9"/>
        <v>3.0952380952380953</v>
      </c>
      <c r="D55">
        <f t="shared" si="10"/>
        <v>4</v>
      </c>
      <c r="E55">
        <f>D55*'Cell Architecture (2)'!$B$3</f>
        <v>14.8</v>
      </c>
      <c r="F55" t="b">
        <f t="shared" si="11"/>
        <v>1</v>
      </c>
      <c r="G55">
        <v>1</v>
      </c>
      <c r="H55">
        <f t="shared" si="12"/>
        <v>4</v>
      </c>
      <c r="I55">
        <f>'Cell Weight Management'!$B$8*ROUNDUP(C55,0)</f>
        <v>9.8799999999999999E-2</v>
      </c>
      <c r="J55">
        <f>'Cell Weight Management'!$B$8</f>
        <v>2.47E-2</v>
      </c>
      <c r="K55">
        <f>'Cell Weight Management'!$B$4</f>
        <v>6.5299999999999997E-2</v>
      </c>
      <c r="L55">
        <f t="shared" si="13"/>
        <v>1.59355508E-4</v>
      </c>
      <c r="M55">
        <f t="shared" si="14"/>
        <v>3.3464656679999998E-3</v>
      </c>
      <c r="N55">
        <f>H55*'Cell Weight Management'!$B$12</f>
        <v>0.19800052452674999</v>
      </c>
      <c r="O55">
        <f t="shared" si="8"/>
        <v>4.1580110150617493</v>
      </c>
      <c r="Q55" t="b">
        <f t="shared" si="15"/>
        <v>0</v>
      </c>
    </row>
    <row r="56" spans="1:17" x14ac:dyDescent="0.3">
      <c r="A56">
        <v>28</v>
      </c>
      <c r="B56">
        <v>28</v>
      </c>
      <c r="C56">
        <f t="shared" si="9"/>
        <v>2.3214285714285716</v>
      </c>
      <c r="D56">
        <f t="shared" si="10"/>
        <v>3</v>
      </c>
      <c r="E56">
        <f>D56*'Cell Architecture (2)'!$B$3</f>
        <v>11.100000000000001</v>
      </c>
      <c r="F56" t="b">
        <f t="shared" si="11"/>
        <v>1</v>
      </c>
      <c r="G56">
        <v>1</v>
      </c>
      <c r="H56">
        <f t="shared" si="12"/>
        <v>3</v>
      </c>
      <c r="I56">
        <f>'Cell Weight Management'!$B$8*ROUNDUP(C56,0)</f>
        <v>7.4099999999999999E-2</v>
      </c>
      <c r="J56">
        <f>'Cell Weight Management'!$B$8</f>
        <v>2.47E-2</v>
      </c>
      <c r="K56">
        <f>'Cell Weight Management'!$B$4</f>
        <v>6.5299999999999997E-2</v>
      </c>
      <c r="L56">
        <f t="shared" si="13"/>
        <v>1.1951663099999998E-4</v>
      </c>
      <c r="M56">
        <f t="shared" si="14"/>
        <v>3.3464656679999998E-3</v>
      </c>
      <c r="N56">
        <f>H56*'Cell Weight Management'!$B$12</f>
        <v>0.14850039339506249</v>
      </c>
      <c r="O56">
        <f t="shared" si="8"/>
        <v>4.1580110150617493</v>
      </c>
      <c r="P56">
        <f>H56*B56*300</f>
        <v>25200</v>
      </c>
      <c r="Q56" t="b">
        <f t="shared" si="15"/>
        <v>1</v>
      </c>
    </row>
    <row r="57" spans="1:17" x14ac:dyDescent="0.3">
      <c r="A57">
        <v>43</v>
      </c>
      <c r="B57">
        <v>43</v>
      </c>
      <c r="C57">
        <f t="shared" si="9"/>
        <v>1.5116279069767442</v>
      </c>
      <c r="D57">
        <f t="shared" si="10"/>
        <v>2</v>
      </c>
      <c r="E57">
        <f>D57*'Cell Architecture (2)'!$B$3</f>
        <v>7.4</v>
      </c>
      <c r="F57" t="b">
        <f t="shared" si="11"/>
        <v>1</v>
      </c>
      <c r="G57">
        <v>1</v>
      </c>
      <c r="H57">
        <f t="shared" si="12"/>
        <v>2</v>
      </c>
      <c r="I57">
        <f>'Cell Weight Management'!$B$8*ROUNDUP(C57,0)</f>
        <v>4.9399999999999999E-2</v>
      </c>
      <c r="J57">
        <f>'Cell Weight Management'!$B$8</f>
        <v>2.47E-2</v>
      </c>
      <c r="K57">
        <f>'Cell Weight Management'!$B$4</f>
        <v>6.5299999999999997E-2</v>
      </c>
      <c r="L57">
        <f t="shared" si="13"/>
        <v>7.9677753999999999E-5</v>
      </c>
      <c r="M57">
        <f t="shared" si="14"/>
        <v>3.426143422E-3</v>
      </c>
      <c r="N57">
        <f>H57*'Cell Weight Management'!$B$12</f>
        <v>9.9000262263374994E-2</v>
      </c>
      <c r="O57">
        <f t="shared" si="8"/>
        <v>4.257011277325125</v>
      </c>
      <c r="Q57" t="b">
        <f t="shared" si="15"/>
        <v>0</v>
      </c>
    </row>
    <row r="58" spans="1:17" x14ac:dyDescent="0.3">
      <c r="A58">
        <v>29</v>
      </c>
      <c r="B58">
        <v>29</v>
      </c>
      <c r="C58">
        <f t="shared" si="9"/>
        <v>2.2413793103448274</v>
      </c>
      <c r="D58">
        <f t="shared" si="10"/>
        <v>3</v>
      </c>
      <c r="E58">
        <f>D58*'Cell Architecture (2)'!$B$3</f>
        <v>11.100000000000001</v>
      </c>
      <c r="F58" t="b">
        <f t="shared" si="11"/>
        <v>1</v>
      </c>
      <c r="G58">
        <v>1</v>
      </c>
      <c r="H58">
        <f t="shared" si="12"/>
        <v>3</v>
      </c>
      <c r="I58">
        <f>'Cell Weight Management'!$B$8*ROUNDUP(C58,0)</f>
        <v>7.4099999999999999E-2</v>
      </c>
      <c r="J58">
        <f>'Cell Weight Management'!$B$8</f>
        <v>2.47E-2</v>
      </c>
      <c r="K58">
        <f>'Cell Weight Management'!$B$4</f>
        <v>6.5299999999999997E-2</v>
      </c>
      <c r="L58">
        <f t="shared" si="13"/>
        <v>1.1951663099999998E-4</v>
      </c>
      <c r="M58">
        <f t="shared" si="14"/>
        <v>3.4659822989999995E-3</v>
      </c>
      <c r="N58">
        <f>H58*'Cell Weight Management'!$B$12</f>
        <v>0.14850039339506249</v>
      </c>
      <c r="O58">
        <f t="shared" si="8"/>
        <v>4.3065114084568119</v>
      </c>
      <c r="Q58" t="b">
        <f t="shared" si="15"/>
        <v>0</v>
      </c>
    </row>
    <row r="59" spans="1:17" x14ac:dyDescent="0.3">
      <c r="A59">
        <v>44</v>
      </c>
      <c r="B59">
        <v>44</v>
      </c>
      <c r="C59">
        <f t="shared" si="9"/>
        <v>1.4772727272727273</v>
      </c>
      <c r="D59">
        <f t="shared" si="10"/>
        <v>2</v>
      </c>
      <c r="E59">
        <f>D59*'Cell Architecture (2)'!$B$3</f>
        <v>7.4</v>
      </c>
      <c r="F59" t="b">
        <f t="shared" si="11"/>
        <v>1</v>
      </c>
      <c r="G59">
        <v>1</v>
      </c>
      <c r="H59">
        <f t="shared" si="12"/>
        <v>2</v>
      </c>
      <c r="I59">
        <f>'Cell Weight Management'!$B$8*ROUNDUP(C59,0)</f>
        <v>4.9399999999999999E-2</v>
      </c>
      <c r="J59">
        <f>'Cell Weight Management'!$B$8</f>
        <v>2.47E-2</v>
      </c>
      <c r="K59">
        <f>'Cell Weight Management'!$B$4</f>
        <v>6.5299999999999997E-2</v>
      </c>
      <c r="L59">
        <f t="shared" si="13"/>
        <v>7.9677753999999999E-5</v>
      </c>
      <c r="M59">
        <f t="shared" si="14"/>
        <v>3.5058211759999998E-3</v>
      </c>
      <c r="N59">
        <f>H59*'Cell Weight Management'!$B$12</f>
        <v>9.9000262263374994E-2</v>
      </c>
      <c r="O59">
        <f t="shared" si="8"/>
        <v>4.3560115395884997</v>
      </c>
      <c r="P59">
        <f>H59*B59*300</f>
        <v>26400</v>
      </c>
      <c r="Q59" t="b">
        <f t="shared" si="15"/>
        <v>1</v>
      </c>
    </row>
    <row r="60" spans="1:17" x14ac:dyDescent="0.3">
      <c r="A60">
        <v>45</v>
      </c>
      <c r="B60">
        <v>45</v>
      </c>
      <c r="C60">
        <f t="shared" si="9"/>
        <v>1.4444444444444444</v>
      </c>
      <c r="D60">
        <f t="shared" si="10"/>
        <v>2</v>
      </c>
      <c r="E60">
        <f>D60*'Cell Architecture (2)'!$B$3</f>
        <v>7.4</v>
      </c>
      <c r="F60" t="b">
        <f t="shared" si="11"/>
        <v>1</v>
      </c>
      <c r="G60">
        <v>1</v>
      </c>
      <c r="H60">
        <f t="shared" si="12"/>
        <v>2</v>
      </c>
      <c r="I60">
        <f>'Cell Weight Management'!$B$8*ROUNDUP(C60,0)</f>
        <v>4.9399999999999999E-2</v>
      </c>
      <c r="J60">
        <f>'Cell Weight Management'!$B$8</f>
        <v>2.47E-2</v>
      </c>
      <c r="K60">
        <f>'Cell Weight Management'!$B$4</f>
        <v>6.5299999999999997E-2</v>
      </c>
      <c r="L60">
        <f t="shared" si="13"/>
        <v>7.9677753999999999E-5</v>
      </c>
      <c r="M60">
        <f t="shared" si="14"/>
        <v>3.5854989300000001E-3</v>
      </c>
      <c r="N60">
        <f>H60*'Cell Weight Management'!$B$12</f>
        <v>9.9000262263374994E-2</v>
      </c>
      <c r="O60">
        <f t="shared" si="8"/>
        <v>4.4550118018518745</v>
      </c>
      <c r="Q60" t="b">
        <f t="shared" si="15"/>
        <v>0</v>
      </c>
    </row>
    <row r="61" spans="1:17" x14ac:dyDescent="0.3">
      <c r="A61">
        <v>30</v>
      </c>
      <c r="B61">
        <v>30</v>
      </c>
      <c r="C61">
        <f t="shared" si="9"/>
        <v>2.1666666666666665</v>
      </c>
      <c r="D61">
        <f t="shared" si="10"/>
        <v>3</v>
      </c>
      <c r="E61">
        <f>D61*'Cell Architecture (2)'!$B$3</f>
        <v>11.100000000000001</v>
      </c>
      <c r="F61" t="b">
        <f t="shared" si="11"/>
        <v>1</v>
      </c>
      <c r="G61">
        <v>1</v>
      </c>
      <c r="H61">
        <f t="shared" si="12"/>
        <v>3</v>
      </c>
      <c r="I61">
        <f>'Cell Weight Management'!$B$8*ROUNDUP(C61,0)</f>
        <v>7.4099999999999999E-2</v>
      </c>
      <c r="J61">
        <f>'Cell Weight Management'!$B$8</f>
        <v>2.47E-2</v>
      </c>
      <c r="K61">
        <f>'Cell Weight Management'!$B$4</f>
        <v>6.5299999999999997E-2</v>
      </c>
      <c r="L61">
        <f t="shared" si="13"/>
        <v>1.1951663099999998E-4</v>
      </c>
      <c r="M61">
        <f t="shared" si="14"/>
        <v>3.5854989299999997E-3</v>
      </c>
      <c r="N61">
        <f>H61*'Cell Weight Management'!$B$12</f>
        <v>0.14850039339506249</v>
      </c>
      <c r="O61">
        <f t="shared" si="8"/>
        <v>4.4550118018518745</v>
      </c>
      <c r="P61">
        <f>H61*B61*300</f>
        <v>27000</v>
      </c>
      <c r="Q61" t="b">
        <f t="shared" si="15"/>
        <v>1</v>
      </c>
    </row>
    <row r="62" spans="1:17" x14ac:dyDescent="0.3">
      <c r="A62">
        <v>46</v>
      </c>
      <c r="B62">
        <v>46</v>
      </c>
      <c r="C62">
        <f t="shared" si="9"/>
        <v>1.4130434782608696</v>
      </c>
      <c r="D62">
        <f t="shared" si="10"/>
        <v>2</v>
      </c>
      <c r="E62">
        <f>D62*'Cell Architecture (2)'!$B$3</f>
        <v>7.4</v>
      </c>
      <c r="F62" t="b">
        <f t="shared" si="11"/>
        <v>1</v>
      </c>
      <c r="G62">
        <v>1</v>
      </c>
      <c r="H62">
        <f t="shared" si="12"/>
        <v>2</v>
      </c>
      <c r="I62">
        <f>'Cell Weight Management'!$B$8*ROUNDUP(C62,0)</f>
        <v>4.9399999999999999E-2</v>
      </c>
      <c r="J62">
        <f>'Cell Weight Management'!$B$8</f>
        <v>2.47E-2</v>
      </c>
      <c r="K62">
        <f>'Cell Weight Management'!$B$4</f>
        <v>6.5299999999999997E-2</v>
      </c>
      <c r="L62">
        <f t="shared" si="13"/>
        <v>7.9677753999999999E-5</v>
      </c>
      <c r="M62">
        <f t="shared" si="14"/>
        <v>3.6651766839999999E-3</v>
      </c>
      <c r="N62">
        <f>H62*'Cell Weight Management'!$B$12</f>
        <v>9.9000262263374994E-2</v>
      </c>
      <c r="O62">
        <f t="shared" si="8"/>
        <v>4.5540120641152502</v>
      </c>
      <c r="P62">
        <f>H62*B62*300</f>
        <v>27600</v>
      </c>
      <c r="Q62" t="b">
        <f t="shared" si="15"/>
        <v>1</v>
      </c>
    </row>
    <row r="63" spans="1:17" x14ac:dyDescent="0.3">
      <c r="A63">
        <v>31</v>
      </c>
      <c r="B63">
        <v>31</v>
      </c>
      <c r="C63">
        <f t="shared" si="9"/>
        <v>2.096774193548387</v>
      </c>
      <c r="D63">
        <f t="shared" si="10"/>
        <v>3</v>
      </c>
      <c r="E63">
        <f>D63*'Cell Architecture (2)'!$B$3</f>
        <v>11.100000000000001</v>
      </c>
      <c r="F63" t="b">
        <f t="shared" si="11"/>
        <v>1</v>
      </c>
      <c r="G63">
        <v>1</v>
      </c>
      <c r="H63">
        <f t="shared" si="12"/>
        <v>3</v>
      </c>
      <c r="I63">
        <f>'Cell Weight Management'!$B$8*ROUNDUP(C63,0)</f>
        <v>7.4099999999999999E-2</v>
      </c>
      <c r="J63">
        <f>'Cell Weight Management'!$B$8</f>
        <v>2.47E-2</v>
      </c>
      <c r="K63">
        <f>'Cell Weight Management'!$B$4</f>
        <v>6.5299999999999997E-2</v>
      </c>
      <c r="L63">
        <f t="shared" si="13"/>
        <v>1.1951663099999998E-4</v>
      </c>
      <c r="M63">
        <f t="shared" si="14"/>
        <v>3.7050155609999994E-3</v>
      </c>
      <c r="N63">
        <f>H63*'Cell Weight Management'!$B$12</f>
        <v>0.14850039339506249</v>
      </c>
      <c r="O63">
        <f t="shared" si="8"/>
        <v>4.6035121952469371</v>
      </c>
      <c r="Q63" t="b">
        <f t="shared" si="15"/>
        <v>0</v>
      </c>
    </row>
    <row r="64" spans="1:17" x14ac:dyDescent="0.3">
      <c r="A64">
        <v>47</v>
      </c>
      <c r="B64">
        <v>47</v>
      </c>
      <c r="C64">
        <f t="shared" si="9"/>
        <v>1.3829787234042554</v>
      </c>
      <c r="D64">
        <f t="shared" si="10"/>
        <v>2</v>
      </c>
      <c r="E64">
        <f>D64*'Cell Architecture (2)'!$B$3</f>
        <v>7.4</v>
      </c>
      <c r="F64" t="b">
        <f t="shared" si="11"/>
        <v>1</v>
      </c>
      <c r="G64">
        <v>1</v>
      </c>
      <c r="H64">
        <f t="shared" si="12"/>
        <v>2</v>
      </c>
      <c r="I64">
        <f>'Cell Weight Management'!$B$8*ROUNDUP(C64,0)</f>
        <v>4.9399999999999999E-2</v>
      </c>
      <c r="J64">
        <f>'Cell Weight Management'!$B$8</f>
        <v>2.47E-2</v>
      </c>
      <c r="K64">
        <f>'Cell Weight Management'!$B$4</f>
        <v>6.5299999999999997E-2</v>
      </c>
      <c r="L64">
        <f t="shared" si="13"/>
        <v>7.9677753999999999E-5</v>
      </c>
      <c r="M64">
        <f t="shared" si="14"/>
        <v>3.7448544380000001E-3</v>
      </c>
      <c r="N64">
        <f>H64*'Cell Weight Management'!$B$12</f>
        <v>9.9000262263374994E-2</v>
      </c>
      <c r="O64">
        <f t="shared" si="8"/>
        <v>4.6530123263786249</v>
      </c>
      <c r="Q64" t="b">
        <f t="shared" si="15"/>
        <v>0</v>
      </c>
    </row>
    <row r="65" spans="1:17" x14ac:dyDescent="0.3">
      <c r="A65">
        <v>48</v>
      </c>
      <c r="B65">
        <v>48</v>
      </c>
      <c r="C65">
        <f t="shared" si="9"/>
        <v>1.3541666666666667</v>
      </c>
      <c r="D65">
        <f t="shared" si="10"/>
        <v>2</v>
      </c>
      <c r="E65">
        <f>D65*'Cell Architecture (2)'!$B$3</f>
        <v>7.4</v>
      </c>
      <c r="F65" t="b">
        <f t="shared" si="11"/>
        <v>1</v>
      </c>
      <c r="G65">
        <v>1</v>
      </c>
      <c r="H65">
        <f t="shared" si="12"/>
        <v>2</v>
      </c>
      <c r="I65">
        <f>'Cell Weight Management'!$B$8*ROUNDUP(C65,0)</f>
        <v>4.9399999999999999E-2</v>
      </c>
      <c r="J65">
        <f>'Cell Weight Management'!$B$8</f>
        <v>2.47E-2</v>
      </c>
      <c r="K65">
        <f>'Cell Weight Management'!$B$4</f>
        <v>6.5299999999999997E-2</v>
      </c>
      <c r="L65">
        <f t="shared" si="13"/>
        <v>7.9677753999999999E-5</v>
      </c>
      <c r="M65">
        <f t="shared" si="14"/>
        <v>3.8245321919999999E-3</v>
      </c>
      <c r="N65">
        <f>H65*'Cell Weight Management'!$B$12</f>
        <v>9.9000262263374994E-2</v>
      </c>
      <c r="O65">
        <f t="shared" si="8"/>
        <v>4.7520125886419997</v>
      </c>
      <c r="P65">
        <f>H65*B65*300</f>
        <v>28800</v>
      </c>
      <c r="Q65" t="b">
        <f t="shared" si="15"/>
        <v>1</v>
      </c>
    </row>
    <row r="66" spans="1:17" x14ac:dyDescent="0.3">
      <c r="A66">
        <v>32</v>
      </c>
      <c r="B66">
        <v>32</v>
      </c>
      <c r="C66">
        <f t="shared" si="9"/>
        <v>2.03125</v>
      </c>
      <c r="D66">
        <f t="shared" si="10"/>
        <v>3</v>
      </c>
      <c r="E66">
        <f>D66*'Cell Architecture (2)'!$B$3</f>
        <v>11.100000000000001</v>
      </c>
      <c r="F66" t="b">
        <f t="shared" si="11"/>
        <v>1</v>
      </c>
      <c r="G66">
        <v>1</v>
      </c>
      <c r="H66">
        <f t="shared" si="12"/>
        <v>3</v>
      </c>
      <c r="I66">
        <f>'Cell Weight Management'!$B$8*ROUNDUP(C66,0)</f>
        <v>7.4099999999999999E-2</v>
      </c>
      <c r="J66">
        <f>'Cell Weight Management'!$B$8</f>
        <v>2.47E-2</v>
      </c>
      <c r="K66">
        <f>'Cell Weight Management'!$B$4</f>
        <v>6.5299999999999997E-2</v>
      </c>
      <c r="L66">
        <f t="shared" si="13"/>
        <v>1.1951663099999998E-4</v>
      </c>
      <c r="M66">
        <f t="shared" si="14"/>
        <v>3.8245321919999995E-3</v>
      </c>
      <c r="N66">
        <f>H66*'Cell Weight Management'!$B$12</f>
        <v>0.14850039339506249</v>
      </c>
      <c r="O66">
        <f t="shared" ref="O66:O97" si="16">N66*B66</f>
        <v>4.7520125886419997</v>
      </c>
      <c r="P66">
        <f>H66*B66*300</f>
        <v>28800</v>
      </c>
      <c r="Q66" t="b">
        <f t="shared" si="15"/>
        <v>1</v>
      </c>
    </row>
    <row r="67" spans="1:17" x14ac:dyDescent="0.3">
      <c r="A67">
        <v>49</v>
      </c>
      <c r="B67">
        <v>49</v>
      </c>
      <c r="C67">
        <f t="shared" ref="C67:C98" si="17">$S$2/B67</f>
        <v>1.3265306122448979</v>
      </c>
      <c r="D67">
        <f t="shared" ref="D67:D98" si="18">ROUNDUP(C67,0)</f>
        <v>2</v>
      </c>
      <c r="E67">
        <f>D67*'Cell Architecture (2)'!$B$3</f>
        <v>7.4</v>
      </c>
      <c r="F67" t="b">
        <f t="shared" ref="F67:F98" si="19">IF(E67&lt;50,TRUE)</f>
        <v>1</v>
      </c>
      <c r="G67">
        <v>1</v>
      </c>
      <c r="H67">
        <f t="shared" ref="H67:H98" si="20">G67*ROUNDUP(C67,0)</f>
        <v>2</v>
      </c>
      <c r="I67">
        <f>'Cell Weight Management'!$B$8*ROUNDUP(C67,0)</f>
        <v>4.9399999999999999E-2</v>
      </c>
      <c r="J67">
        <f>'Cell Weight Management'!$B$8</f>
        <v>2.47E-2</v>
      </c>
      <c r="K67">
        <f>'Cell Weight Management'!$B$4</f>
        <v>6.5299999999999997E-2</v>
      </c>
      <c r="L67">
        <f t="shared" ref="L67:L98" si="21">I67*J67*K67</f>
        <v>7.9677753999999999E-5</v>
      </c>
      <c r="M67">
        <f t="shared" ref="M67:M98" si="22">L67*B67</f>
        <v>3.9042099459999998E-3</v>
      </c>
      <c r="N67">
        <f>H67*'Cell Weight Management'!$B$12</f>
        <v>9.9000262263374994E-2</v>
      </c>
      <c r="O67">
        <f t="shared" si="16"/>
        <v>4.8510128509053745</v>
      </c>
      <c r="Q67" t="b">
        <f t="shared" ref="Q67:Q82" si="23">ISEVEN(B67)</f>
        <v>0</v>
      </c>
    </row>
    <row r="68" spans="1:17" x14ac:dyDescent="0.3">
      <c r="A68">
        <v>50</v>
      </c>
      <c r="B68">
        <v>50</v>
      </c>
      <c r="C68">
        <f t="shared" si="17"/>
        <v>1.3</v>
      </c>
      <c r="D68">
        <f t="shared" si="18"/>
        <v>2</v>
      </c>
      <c r="E68">
        <f>D68*'Cell Architecture (2)'!$B$3</f>
        <v>7.4</v>
      </c>
      <c r="F68" t="b">
        <f t="shared" si="19"/>
        <v>1</v>
      </c>
      <c r="G68">
        <v>1</v>
      </c>
      <c r="H68">
        <f t="shared" si="20"/>
        <v>2</v>
      </c>
      <c r="I68">
        <f>'Cell Weight Management'!$B$8*ROUNDUP(C68,0)</f>
        <v>4.9399999999999999E-2</v>
      </c>
      <c r="J68">
        <f>'Cell Weight Management'!$B$8</f>
        <v>2.47E-2</v>
      </c>
      <c r="K68">
        <f>'Cell Weight Management'!$B$4</f>
        <v>6.5299999999999997E-2</v>
      </c>
      <c r="L68">
        <f t="shared" si="21"/>
        <v>7.9677753999999999E-5</v>
      </c>
      <c r="M68">
        <f t="shared" si="22"/>
        <v>3.9838877E-3</v>
      </c>
      <c r="N68">
        <f>H68*'Cell Weight Management'!$B$12</f>
        <v>9.9000262263374994E-2</v>
      </c>
      <c r="O68">
        <f t="shared" si="16"/>
        <v>4.9500131131687493</v>
      </c>
      <c r="P68">
        <f>H68*B68*300</f>
        <v>30000</v>
      </c>
      <c r="Q68" t="b">
        <f t="shared" si="23"/>
        <v>1</v>
      </c>
    </row>
    <row r="69" spans="1:17" x14ac:dyDescent="0.3">
      <c r="A69">
        <v>51</v>
      </c>
      <c r="B69">
        <v>51</v>
      </c>
      <c r="C69">
        <f t="shared" si="17"/>
        <v>1.2745098039215685</v>
      </c>
      <c r="D69">
        <f t="shared" si="18"/>
        <v>2</v>
      </c>
      <c r="E69">
        <f>D69*'Cell Architecture (2)'!$B$3</f>
        <v>7.4</v>
      </c>
      <c r="F69" t="b">
        <f t="shared" si="19"/>
        <v>1</v>
      </c>
      <c r="G69">
        <v>1</v>
      </c>
      <c r="H69">
        <f t="shared" si="20"/>
        <v>2</v>
      </c>
      <c r="I69">
        <f>'Cell Weight Management'!$B$8*ROUNDUP(C69,0)</f>
        <v>4.9399999999999999E-2</v>
      </c>
      <c r="J69">
        <f>'Cell Weight Management'!$B$8</f>
        <v>2.47E-2</v>
      </c>
      <c r="K69">
        <f>'Cell Weight Management'!$B$4</f>
        <v>6.5299999999999997E-2</v>
      </c>
      <c r="L69">
        <f t="shared" si="21"/>
        <v>7.9677753999999999E-5</v>
      </c>
      <c r="M69">
        <f t="shared" si="22"/>
        <v>4.0635654539999998E-3</v>
      </c>
      <c r="N69">
        <f>H69*'Cell Weight Management'!$B$12</f>
        <v>9.9000262263374994E-2</v>
      </c>
      <c r="O69">
        <f t="shared" si="16"/>
        <v>5.0490133754321249</v>
      </c>
      <c r="Q69" t="b">
        <f t="shared" si="23"/>
        <v>0</v>
      </c>
    </row>
    <row r="70" spans="1:17" x14ac:dyDescent="0.3">
      <c r="A70">
        <v>52</v>
      </c>
      <c r="B70">
        <v>52</v>
      </c>
      <c r="C70">
        <f t="shared" si="17"/>
        <v>1.25</v>
      </c>
      <c r="D70">
        <f t="shared" si="18"/>
        <v>2</v>
      </c>
      <c r="E70">
        <f>D70*'Cell Architecture (2)'!$B$3</f>
        <v>7.4</v>
      </c>
      <c r="F70" t="b">
        <f t="shared" si="19"/>
        <v>1</v>
      </c>
      <c r="G70">
        <v>1</v>
      </c>
      <c r="H70">
        <f t="shared" si="20"/>
        <v>2</v>
      </c>
      <c r="I70">
        <f>'Cell Weight Management'!$B$8*ROUNDUP(C70,0)</f>
        <v>4.9399999999999999E-2</v>
      </c>
      <c r="J70">
        <f>'Cell Weight Management'!$B$8</f>
        <v>2.47E-2</v>
      </c>
      <c r="K70">
        <f>'Cell Weight Management'!$B$4</f>
        <v>6.5299999999999997E-2</v>
      </c>
      <c r="L70">
        <f t="shared" si="21"/>
        <v>7.9677753999999999E-5</v>
      </c>
      <c r="M70">
        <f t="shared" si="22"/>
        <v>4.1432432079999996E-3</v>
      </c>
      <c r="N70">
        <f>H70*'Cell Weight Management'!$B$12</f>
        <v>9.9000262263374994E-2</v>
      </c>
      <c r="O70">
        <f t="shared" si="16"/>
        <v>5.1480136376954997</v>
      </c>
      <c r="P70">
        <f>H70*B70*300</f>
        <v>31200</v>
      </c>
      <c r="Q70" t="b">
        <f t="shared" si="23"/>
        <v>1</v>
      </c>
    </row>
    <row r="71" spans="1:17" x14ac:dyDescent="0.3">
      <c r="A71">
        <v>53</v>
      </c>
      <c r="B71">
        <v>53</v>
      </c>
      <c r="C71">
        <f t="shared" si="17"/>
        <v>1.2264150943396226</v>
      </c>
      <c r="D71">
        <f t="shared" si="18"/>
        <v>2</v>
      </c>
      <c r="E71">
        <f>D71*'Cell Architecture (2)'!$B$3</f>
        <v>7.4</v>
      </c>
      <c r="F71" t="b">
        <f t="shared" si="19"/>
        <v>1</v>
      </c>
      <c r="G71">
        <v>1</v>
      </c>
      <c r="H71">
        <f t="shared" si="20"/>
        <v>2</v>
      </c>
      <c r="I71">
        <f>'Cell Weight Management'!$B$8*ROUNDUP(C71,0)</f>
        <v>4.9399999999999999E-2</v>
      </c>
      <c r="J71">
        <f>'Cell Weight Management'!$B$8</f>
        <v>2.47E-2</v>
      </c>
      <c r="K71">
        <f>'Cell Weight Management'!$B$4</f>
        <v>6.5299999999999997E-2</v>
      </c>
      <c r="L71">
        <f t="shared" si="21"/>
        <v>7.9677753999999999E-5</v>
      </c>
      <c r="M71">
        <f t="shared" si="22"/>
        <v>4.2229209620000003E-3</v>
      </c>
      <c r="N71">
        <f>H71*'Cell Weight Management'!$B$12</f>
        <v>9.9000262263374994E-2</v>
      </c>
      <c r="O71">
        <f t="shared" si="16"/>
        <v>5.2470138999588745</v>
      </c>
      <c r="Q71" t="b">
        <f t="shared" si="23"/>
        <v>0</v>
      </c>
    </row>
    <row r="72" spans="1:17" x14ac:dyDescent="0.3">
      <c r="A72">
        <v>54</v>
      </c>
      <c r="B72">
        <v>54</v>
      </c>
      <c r="C72">
        <f t="shared" si="17"/>
        <v>1.2037037037037037</v>
      </c>
      <c r="D72">
        <f t="shared" si="18"/>
        <v>2</v>
      </c>
      <c r="E72">
        <f>D72*'Cell Architecture (2)'!$B$3</f>
        <v>7.4</v>
      </c>
      <c r="F72" t="b">
        <f t="shared" si="19"/>
        <v>1</v>
      </c>
      <c r="G72">
        <v>1</v>
      </c>
      <c r="H72">
        <f t="shared" si="20"/>
        <v>2</v>
      </c>
      <c r="I72">
        <f>'Cell Weight Management'!$B$8*ROUNDUP(C72,0)</f>
        <v>4.9399999999999999E-2</v>
      </c>
      <c r="J72">
        <f>'Cell Weight Management'!$B$8</f>
        <v>2.47E-2</v>
      </c>
      <c r="K72">
        <f>'Cell Weight Management'!$B$4</f>
        <v>6.5299999999999997E-2</v>
      </c>
      <c r="L72">
        <f t="shared" si="21"/>
        <v>7.9677753999999999E-5</v>
      </c>
      <c r="M72">
        <f t="shared" si="22"/>
        <v>4.3025987160000001E-3</v>
      </c>
      <c r="N72">
        <f>H72*'Cell Weight Management'!$B$12</f>
        <v>9.9000262263374994E-2</v>
      </c>
      <c r="O72">
        <f t="shared" si="16"/>
        <v>5.3460141622222501</v>
      </c>
      <c r="P72">
        <f>H72*B72*300</f>
        <v>32400</v>
      </c>
      <c r="Q72" t="b">
        <f t="shared" si="23"/>
        <v>1</v>
      </c>
    </row>
    <row r="73" spans="1:17" x14ac:dyDescent="0.3">
      <c r="A73">
        <v>55</v>
      </c>
      <c r="B73">
        <v>55</v>
      </c>
      <c r="C73">
        <f t="shared" si="17"/>
        <v>1.1818181818181819</v>
      </c>
      <c r="D73">
        <f t="shared" si="18"/>
        <v>2</v>
      </c>
      <c r="E73">
        <f>D73*'Cell Architecture (2)'!$B$3</f>
        <v>7.4</v>
      </c>
      <c r="F73" t="b">
        <f t="shared" si="19"/>
        <v>1</v>
      </c>
      <c r="G73">
        <v>1</v>
      </c>
      <c r="H73">
        <f t="shared" si="20"/>
        <v>2</v>
      </c>
      <c r="I73">
        <f>'Cell Weight Management'!$B$8*ROUNDUP(C73,0)</f>
        <v>4.9399999999999999E-2</v>
      </c>
      <c r="J73">
        <f>'Cell Weight Management'!$B$8</f>
        <v>2.47E-2</v>
      </c>
      <c r="K73">
        <f>'Cell Weight Management'!$B$4</f>
        <v>6.5299999999999997E-2</v>
      </c>
      <c r="L73">
        <f t="shared" si="21"/>
        <v>7.9677753999999999E-5</v>
      </c>
      <c r="M73">
        <f t="shared" si="22"/>
        <v>4.3822764699999999E-3</v>
      </c>
      <c r="N73">
        <f>H73*'Cell Weight Management'!$B$12</f>
        <v>9.9000262263374994E-2</v>
      </c>
      <c r="O73">
        <f t="shared" si="16"/>
        <v>5.4450144244856249</v>
      </c>
      <c r="Q73" t="b">
        <f t="shared" si="23"/>
        <v>0</v>
      </c>
    </row>
    <row r="74" spans="1:17" x14ac:dyDescent="0.3">
      <c r="A74">
        <v>56</v>
      </c>
      <c r="B74">
        <v>56</v>
      </c>
      <c r="C74">
        <f t="shared" si="17"/>
        <v>1.1607142857142858</v>
      </c>
      <c r="D74">
        <f t="shared" si="18"/>
        <v>2</v>
      </c>
      <c r="E74">
        <f>D74*'Cell Architecture (2)'!$B$3</f>
        <v>7.4</v>
      </c>
      <c r="F74" t="b">
        <f t="shared" si="19"/>
        <v>1</v>
      </c>
      <c r="G74">
        <v>1</v>
      </c>
      <c r="H74">
        <f t="shared" si="20"/>
        <v>2</v>
      </c>
      <c r="I74">
        <f>'Cell Weight Management'!$B$8*ROUNDUP(C74,0)</f>
        <v>4.9399999999999999E-2</v>
      </c>
      <c r="J74">
        <f>'Cell Weight Management'!$B$8</f>
        <v>2.47E-2</v>
      </c>
      <c r="K74">
        <f>'Cell Weight Management'!$B$4</f>
        <v>6.5299999999999997E-2</v>
      </c>
      <c r="L74">
        <f t="shared" si="21"/>
        <v>7.9677753999999999E-5</v>
      </c>
      <c r="M74">
        <f t="shared" si="22"/>
        <v>4.4619542239999997E-3</v>
      </c>
      <c r="N74">
        <f>H74*'Cell Weight Management'!$B$12</f>
        <v>9.9000262263374994E-2</v>
      </c>
      <c r="O74">
        <f t="shared" si="16"/>
        <v>5.5440146867489997</v>
      </c>
      <c r="P74">
        <f>H74*B74*300</f>
        <v>33600</v>
      </c>
      <c r="Q74" t="b">
        <f t="shared" si="23"/>
        <v>1</v>
      </c>
    </row>
    <row r="75" spans="1:17" x14ac:dyDescent="0.3">
      <c r="A75">
        <v>57</v>
      </c>
      <c r="B75">
        <v>57</v>
      </c>
      <c r="C75">
        <f t="shared" si="17"/>
        <v>1.1403508771929824</v>
      </c>
      <c r="D75">
        <f t="shared" si="18"/>
        <v>2</v>
      </c>
      <c r="E75">
        <f>D75*'Cell Architecture (2)'!$B$3</f>
        <v>7.4</v>
      </c>
      <c r="F75" t="b">
        <f t="shared" si="19"/>
        <v>1</v>
      </c>
      <c r="G75">
        <v>1</v>
      </c>
      <c r="H75">
        <f t="shared" si="20"/>
        <v>2</v>
      </c>
      <c r="I75">
        <f>'Cell Weight Management'!$B$8*ROUNDUP(C75,0)</f>
        <v>4.9399999999999999E-2</v>
      </c>
      <c r="J75">
        <f>'Cell Weight Management'!$B$8</f>
        <v>2.47E-2</v>
      </c>
      <c r="K75">
        <f>'Cell Weight Management'!$B$4</f>
        <v>6.5299999999999997E-2</v>
      </c>
      <c r="L75">
        <f t="shared" si="21"/>
        <v>7.9677753999999999E-5</v>
      </c>
      <c r="M75">
        <f t="shared" si="22"/>
        <v>4.5416319779999995E-3</v>
      </c>
      <c r="N75">
        <f>H75*'Cell Weight Management'!$B$12</f>
        <v>9.9000262263374994E-2</v>
      </c>
      <c r="O75">
        <f t="shared" si="16"/>
        <v>5.6430149490123744</v>
      </c>
      <c r="Q75" t="b">
        <f t="shared" si="23"/>
        <v>0</v>
      </c>
    </row>
    <row r="76" spans="1:17" x14ac:dyDescent="0.3">
      <c r="A76">
        <v>58</v>
      </c>
      <c r="B76">
        <v>58</v>
      </c>
      <c r="C76">
        <f t="shared" si="17"/>
        <v>1.1206896551724137</v>
      </c>
      <c r="D76">
        <f t="shared" si="18"/>
        <v>2</v>
      </c>
      <c r="E76">
        <f>D76*'Cell Architecture (2)'!$B$3</f>
        <v>7.4</v>
      </c>
      <c r="F76" t="b">
        <f t="shared" si="19"/>
        <v>1</v>
      </c>
      <c r="G76">
        <v>1</v>
      </c>
      <c r="H76">
        <f t="shared" si="20"/>
        <v>2</v>
      </c>
      <c r="I76">
        <f>'Cell Weight Management'!$B$8*ROUNDUP(C76,0)</f>
        <v>4.9399999999999999E-2</v>
      </c>
      <c r="J76">
        <f>'Cell Weight Management'!$B$8</f>
        <v>2.47E-2</v>
      </c>
      <c r="K76">
        <f>'Cell Weight Management'!$B$4</f>
        <v>6.5299999999999997E-2</v>
      </c>
      <c r="L76">
        <f t="shared" si="21"/>
        <v>7.9677753999999999E-5</v>
      </c>
      <c r="M76">
        <f t="shared" si="22"/>
        <v>4.6213097320000002E-3</v>
      </c>
      <c r="N76">
        <f>H76*'Cell Weight Management'!$B$12</f>
        <v>9.9000262263374994E-2</v>
      </c>
      <c r="O76">
        <f t="shared" si="16"/>
        <v>5.7420152112757492</v>
      </c>
      <c r="P76">
        <f>H76*B76*300</f>
        <v>34800</v>
      </c>
      <c r="Q76" t="b">
        <f t="shared" si="23"/>
        <v>1</v>
      </c>
    </row>
    <row r="77" spans="1:17" x14ac:dyDescent="0.3">
      <c r="A77">
        <v>59</v>
      </c>
      <c r="B77">
        <v>59</v>
      </c>
      <c r="C77">
        <f t="shared" si="17"/>
        <v>1.1016949152542372</v>
      </c>
      <c r="D77">
        <f t="shared" si="18"/>
        <v>2</v>
      </c>
      <c r="E77">
        <f>D77*'Cell Architecture (2)'!$B$3</f>
        <v>7.4</v>
      </c>
      <c r="F77" t="b">
        <f t="shared" si="19"/>
        <v>1</v>
      </c>
      <c r="G77">
        <v>1</v>
      </c>
      <c r="H77">
        <f t="shared" si="20"/>
        <v>2</v>
      </c>
      <c r="I77">
        <f>'Cell Weight Management'!$B$8*ROUNDUP(C77,0)</f>
        <v>4.9399999999999999E-2</v>
      </c>
      <c r="J77">
        <f>'Cell Weight Management'!$B$8</f>
        <v>2.47E-2</v>
      </c>
      <c r="K77">
        <f>'Cell Weight Management'!$B$4</f>
        <v>6.5299999999999997E-2</v>
      </c>
      <c r="L77">
        <f t="shared" si="21"/>
        <v>7.9677753999999999E-5</v>
      </c>
      <c r="M77">
        <f t="shared" si="22"/>
        <v>4.700987486E-3</v>
      </c>
      <c r="N77">
        <f>H77*'Cell Weight Management'!$B$12</f>
        <v>9.9000262263374994E-2</v>
      </c>
      <c r="O77">
        <f t="shared" si="16"/>
        <v>5.8410154735391249</v>
      </c>
      <c r="Q77" t="b">
        <f t="shared" si="23"/>
        <v>0</v>
      </c>
    </row>
    <row r="78" spans="1:17" x14ac:dyDescent="0.3">
      <c r="A78">
        <v>60</v>
      </c>
      <c r="B78">
        <v>60</v>
      </c>
      <c r="C78">
        <f t="shared" si="17"/>
        <v>1.0833333333333333</v>
      </c>
      <c r="D78">
        <f t="shared" si="18"/>
        <v>2</v>
      </c>
      <c r="E78">
        <f>D78*'Cell Architecture (2)'!$B$3</f>
        <v>7.4</v>
      </c>
      <c r="F78" t="b">
        <f t="shared" si="19"/>
        <v>1</v>
      </c>
      <c r="G78">
        <v>1</v>
      </c>
      <c r="H78">
        <f t="shared" si="20"/>
        <v>2</v>
      </c>
      <c r="I78">
        <f>'Cell Weight Management'!$B$8*ROUNDUP(C78,0)</f>
        <v>4.9399999999999999E-2</v>
      </c>
      <c r="J78">
        <f>'Cell Weight Management'!$B$8</f>
        <v>2.47E-2</v>
      </c>
      <c r="K78">
        <f>'Cell Weight Management'!$B$4</f>
        <v>6.5299999999999997E-2</v>
      </c>
      <c r="L78">
        <f t="shared" si="21"/>
        <v>7.9677753999999999E-5</v>
      </c>
      <c r="M78">
        <f t="shared" si="22"/>
        <v>4.7806652399999998E-3</v>
      </c>
      <c r="N78">
        <f>H78*'Cell Weight Management'!$B$12</f>
        <v>9.9000262263374994E-2</v>
      </c>
      <c r="O78">
        <f t="shared" si="16"/>
        <v>5.9400157358024996</v>
      </c>
      <c r="P78">
        <f>H78*B78*300</f>
        <v>36000</v>
      </c>
      <c r="Q78" t="b">
        <f t="shared" si="23"/>
        <v>1</v>
      </c>
    </row>
    <row r="79" spans="1:17" x14ac:dyDescent="0.3">
      <c r="A79">
        <v>61</v>
      </c>
      <c r="B79">
        <v>61</v>
      </c>
      <c r="C79">
        <f t="shared" si="17"/>
        <v>1.0655737704918034</v>
      </c>
      <c r="D79">
        <f t="shared" si="18"/>
        <v>2</v>
      </c>
      <c r="E79">
        <f>D79*'Cell Architecture (2)'!$B$3</f>
        <v>7.4</v>
      </c>
      <c r="F79" t="b">
        <f t="shared" si="19"/>
        <v>1</v>
      </c>
      <c r="G79">
        <v>1</v>
      </c>
      <c r="H79">
        <f t="shared" si="20"/>
        <v>2</v>
      </c>
      <c r="I79">
        <f>'Cell Weight Management'!$B$8*ROUNDUP(C79,0)</f>
        <v>4.9399999999999999E-2</v>
      </c>
      <c r="J79">
        <f>'Cell Weight Management'!$B$8</f>
        <v>2.47E-2</v>
      </c>
      <c r="K79">
        <f>'Cell Weight Management'!$B$4</f>
        <v>6.5299999999999997E-2</v>
      </c>
      <c r="L79">
        <f t="shared" si="21"/>
        <v>7.9677753999999999E-5</v>
      </c>
      <c r="M79">
        <f t="shared" si="22"/>
        <v>4.8603429939999996E-3</v>
      </c>
      <c r="N79">
        <f>H79*'Cell Weight Management'!$B$12</f>
        <v>9.9000262263374994E-2</v>
      </c>
      <c r="O79">
        <f t="shared" si="16"/>
        <v>6.0390159980658744</v>
      </c>
      <c r="Q79" t="b">
        <f t="shared" si="23"/>
        <v>0</v>
      </c>
    </row>
    <row r="80" spans="1:17" x14ac:dyDescent="0.3">
      <c r="A80">
        <v>62</v>
      </c>
      <c r="B80">
        <v>62</v>
      </c>
      <c r="C80">
        <f t="shared" si="17"/>
        <v>1.0483870967741935</v>
      </c>
      <c r="D80">
        <f t="shared" si="18"/>
        <v>2</v>
      </c>
      <c r="E80">
        <f>D80*'Cell Architecture (2)'!$B$3</f>
        <v>7.4</v>
      </c>
      <c r="F80" t="b">
        <f t="shared" si="19"/>
        <v>1</v>
      </c>
      <c r="G80">
        <v>1</v>
      </c>
      <c r="H80">
        <f t="shared" si="20"/>
        <v>2</v>
      </c>
      <c r="I80">
        <f>'Cell Weight Management'!$B$8*ROUNDUP(C80,0)</f>
        <v>4.9399999999999999E-2</v>
      </c>
      <c r="J80">
        <f>'Cell Weight Management'!$B$8</f>
        <v>2.47E-2</v>
      </c>
      <c r="K80">
        <f>'Cell Weight Management'!$B$4</f>
        <v>6.5299999999999997E-2</v>
      </c>
      <c r="L80">
        <f t="shared" si="21"/>
        <v>7.9677753999999999E-5</v>
      </c>
      <c r="M80">
        <f t="shared" si="22"/>
        <v>4.9400207480000003E-3</v>
      </c>
      <c r="N80">
        <f>H80*'Cell Weight Management'!$B$12</f>
        <v>9.9000262263374994E-2</v>
      </c>
      <c r="O80">
        <f t="shared" si="16"/>
        <v>6.1380162603292501</v>
      </c>
      <c r="P80">
        <f>H80*B80*300</f>
        <v>37200</v>
      </c>
      <c r="Q80" t="b">
        <f t="shared" si="23"/>
        <v>1</v>
      </c>
    </row>
    <row r="81" spans="1:17" x14ac:dyDescent="0.3">
      <c r="A81">
        <v>63</v>
      </c>
      <c r="B81">
        <v>63</v>
      </c>
      <c r="C81">
        <f t="shared" si="17"/>
        <v>1.0317460317460319</v>
      </c>
      <c r="D81">
        <f t="shared" si="18"/>
        <v>2</v>
      </c>
      <c r="E81">
        <f>D81*'Cell Architecture (2)'!$B$3</f>
        <v>7.4</v>
      </c>
      <c r="F81" t="b">
        <f t="shared" si="19"/>
        <v>1</v>
      </c>
      <c r="G81">
        <v>1</v>
      </c>
      <c r="H81">
        <f t="shared" si="20"/>
        <v>2</v>
      </c>
      <c r="I81">
        <f>'Cell Weight Management'!$B$8*ROUNDUP(C81,0)</f>
        <v>4.9399999999999999E-2</v>
      </c>
      <c r="J81">
        <f>'Cell Weight Management'!$B$8</f>
        <v>2.47E-2</v>
      </c>
      <c r="K81">
        <f>'Cell Weight Management'!$B$4</f>
        <v>6.5299999999999997E-2</v>
      </c>
      <c r="L81">
        <f t="shared" si="21"/>
        <v>7.9677753999999999E-5</v>
      </c>
      <c r="M81">
        <f t="shared" si="22"/>
        <v>5.0196985020000001E-3</v>
      </c>
      <c r="N81">
        <f>H81*'Cell Weight Management'!$B$12</f>
        <v>9.9000262263374994E-2</v>
      </c>
      <c r="O81">
        <f t="shared" si="16"/>
        <v>6.2370165225926248</v>
      </c>
      <c r="Q81" t="b">
        <f t="shared" si="23"/>
        <v>0</v>
      </c>
    </row>
    <row r="82" spans="1:17" x14ac:dyDescent="0.3">
      <c r="A82">
        <v>64</v>
      </c>
      <c r="B82">
        <v>64</v>
      </c>
      <c r="C82">
        <f t="shared" si="17"/>
        <v>1.015625</v>
      </c>
      <c r="D82">
        <f t="shared" si="18"/>
        <v>2</v>
      </c>
      <c r="E82">
        <f>D82*'Cell Architecture (2)'!$B$3</f>
        <v>7.4</v>
      </c>
      <c r="F82" t="b">
        <f t="shared" si="19"/>
        <v>1</v>
      </c>
      <c r="G82">
        <v>1</v>
      </c>
      <c r="H82">
        <f t="shared" si="20"/>
        <v>2</v>
      </c>
      <c r="I82">
        <f>'Cell Weight Management'!$B$8*ROUNDUP(C82,0)</f>
        <v>4.9399999999999999E-2</v>
      </c>
      <c r="J82">
        <f>'Cell Weight Management'!$B$8</f>
        <v>2.47E-2</v>
      </c>
      <c r="K82">
        <f>'Cell Weight Management'!$B$4</f>
        <v>6.5299999999999997E-2</v>
      </c>
      <c r="L82">
        <f t="shared" si="21"/>
        <v>7.9677753999999999E-5</v>
      </c>
      <c r="M82">
        <f t="shared" si="22"/>
        <v>5.0993762559999999E-3</v>
      </c>
      <c r="N82">
        <f>H82*'Cell Weight Management'!$B$12</f>
        <v>9.9000262263374994E-2</v>
      </c>
      <c r="O82">
        <f t="shared" si="16"/>
        <v>6.3360167848559996</v>
      </c>
      <c r="P82">
        <f>H82*B82*300</f>
        <v>38400</v>
      </c>
      <c r="Q82" t="b">
        <f t="shared" si="23"/>
        <v>1</v>
      </c>
    </row>
  </sheetData>
  <autoFilter ref="A1:Q82" xr:uid="{919656BF-F527-4039-BAD1-66A0B463083F}">
    <sortState xmlns:xlrd2="http://schemas.microsoft.com/office/spreadsheetml/2017/richdata2" ref="A2:Q82">
      <sortCondition ref="O1:O8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AB48-1A8F-4FEC-8852-B271D8BBC61F}">
  <dimension ref="A1:K26"/>
  <sheetViews>
    <sheetView workbookViewId="0">
      <selection activeCell="A14" sqref="A14:E18"/>
    </sheetView>
  </sheetViews>
  <sheetFormatPr defaultRowHeight="14.4" x14ac:dyDescent="0.3"/>
  <cols>
    <col min="1" max="1" width="28.5546875" bestFit="1" customWidth="1"/>
    <col min="4" max="4" width="28.5546875" bestFit="1" customWidth="1"/>
  </cols>
  <sheetData>
    <row r="1" spans="1:6" x14ac:dyDescent="0.3">
      <c r="A1" s="13" t="s">
        <v>0</v>
      </c>
      <c r="B1" s="13"/>
      <c r="C1" s="13"/>
      <c r="E1" s="13" t="s">
        <v>38</v>
      </c>
      <c r="F1" s="13"/>
    </row>
    <row r="2" spans="1:6" x14ac:dyDescent="0.3">
      <c r="A2" t="s">
        <v>32</v>
      </c>
      <c r="B2" s="2">
        <v>1.8499999999999999E-2</v>
      </c>
      <c r="C2" t="s">
        <v>54</v>
      </c>
      <c r="E2" t="s">
        <v>37</v>
      </c>
      <c r="F2">
        <v>3.14</v>
      </c>
    </row>
    <row r="3" spans="1:6" x14ac:dyDescent="0.3">
      <c r="A3" t="s">
        <v>33</v>
      </c>
      <c r="B3" s="2">
        <v>6.1999999999999998E-3</v>
      </c>
      <c r="C3" t="s">
        <v>54</v>
      </c>
      <c r="D3" s="4">
        <f>B2*1/3</f>
        <v>6.1666666666666667E-3</v>
      </c>
      <c r="E3" t="s">
        <v>39</v>
      </c>
      <c r="F3">
        <v>9.81</v>
      </c>
    </row>
    <row r="4" spans="1:6" x14ac:dyDescent="0.3">
      <c r="A4" t="s">
        <v>34</v>
      </c>
      <c r="B4" s="2">
        <v>6.5299999999999997E-2</v>
      </c>
      <c r="C4" t="s">
        <v>54</v>
      </c>
      <c r="D4" s="4"/>
    </row>
    <row r="5" spans="1:6" x14ac:dyDescent="0.3">
      <c r="A5" t="s">
        <v>35</v>
      </c>
      <c r="B5" s="2">
        <v>0</v>
      </c>
      <c r="C5" t="s">
        <v>55</v>
      </c>
      <c r="D5" s="4"/>
    </row>
    <row r="6" spans="1:6" x14ac:dyDescent="0.3">
      <c r="A6" t="s">
        <v>36</v>
      </c>
      <c r="B6" s="2">
        <v>2821.5</v>
      </c>
      <c r="C6" t="s">
        <v>55</v>
      </c>
      <c r="D6" s="4">
        <f>F2*(B2/2)*(B2/2)*B4</f>
        <v>1.7543906124999999E-5</v>
      </c>
      <c r="E6" t="s">
        <v>52</v>
      </c>
    </row>
    <row r="7" spans="1:6" x14ac:dyDescent="0.3">
      <c r="D7" s="4">
        <f>0.0495/D6</f>
        <v>2821.4925255136136</v>
      </c>
    </row>
    <row r="8" spans="1:6" x14ac:dyDescent="0.3">
      <c r="A8" t="s">
        <v>51</v>
      </c>
      <c r="B8">
        <f>B2+B3</f>
        <v>2.47E-2</v>
      </c>
      <c r="C8" t="s">
        <v>54</v>
      </c>
    </row>
    <row r="10" spans="1:6" x14ac:dyDescent="0.3">
      <c r="A10" t="s">
        <v>40</v>
      </c>
      <c r="B10">
        <f>F2*B6*B2*B2*B4/4</f>
        <v>4.9500131131687497E-2</v>
      </c>
    </row>
    <row r="11" spans="1:6" x14ac:dyDescent="0.3">
      <c r="A11" t="s">
        <v>41</v>
      </c>
      <c r="B11">
        <f>(((B3+B2)*(B3+B2))-(F2*B2*B2/4))*B5*B4</f>
        <v>0</v>
      </c>
    </row>
    <row r="12" spans="1:6" x14ac:dyDescent="0.3">
      <c r="A12" t="s">
        <v>42</v>
      </c>
      <c r="B12">
        <f>B10+B11</f>
        <v>4.9500131131687497E-2</v>
      </c>
      <c r="D12" t="s">
        <v>43</v>
      </c>
      <c r="E12">
        <f>B12*$F$3</f>
        <v>0.48559628640185437</v>
      </c>
    </row>
    <row r="26" spans="8:11" x14ac:dyDescent="0.3">
      <c r="H26" t="s">
        <v>53</v>
      </c>
      <c r="J26">
        <v>830</v>
      </c>
      <c r="K26" t="s">
        <v>55</v>
      </c>
    </row>
  </sheetData>
  <mergeCells count="2">
    <mergeCell ref="A1:C1"/>
    <mergeCell ref="E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Architecture (2)</vt:lpstr>
      <vt:lpstr>Optimisation</vt:lpstr>
      <vt:lpstr>Cell Weight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Arthreya K</dc:creator>
  <cp:lastModifiedBy>Arthreya K</cp:lastModifiedBy>
  <cp:lastPrinted>2022-09-06T11:15:50Z</cp:lastPrinted>
  <dcterms:created xsi:type="dcterms:W3CDTF">2022-08-12T13:28:11Z</dcterms:created>
  <dcterms:modified xsi:type="dcterms:W3CDTF">2022-10-23T08:46:49Z</dcterms:modified>
</cp:coreProperties>
</file>