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0" windowWidth="15576" windowHeight="10920" firstSheet="2" activeTab="4"/>
  </bookViews>
  <sheets>
    <sheet name="ACamiones260324" sheetId="67" r:id="rId1"/>
    <sheet name="ACamiones220524" sheetId="68" r:id="rId2"/>
    <sheet name="ACamiones070824" sheetId="69" r:id="rId3"/>
    <sheet name="ACamiones021124" sheetId="70" r:id="rId4"/>
    <sheet name="ACamiones241224" sheetId="71" r:id="rId5"/>
  </sheets>
  <definedNames>
    <definedName name="_xlnm.Print_Area" localSheetId="3">ACamiones021124!$C$1:$G$46</definedName>
    <definedName name="_xlnm.Print_Area" localSheetId="2">ACamiones070824!$C$1:$G$46</definedName>
    <definedName name="_xlnm.Print_Area" localSheetId="1">ACamiones220524!$C$1:$G$16</definedName>
    <definedName name="_xlnm.Print_Area" localSheetId="4">ACamiones241224!$C$1:$G$17</definedName>
    <definedName name="_xlnm.Print_Area" localSheetId="0">ACamiones260324!$C$1:$G$16</definedName>
    <definedName name="_xlnm.Database" localSheetId="3">#REF!</definedName>
    <definedName name="_xlnm.Database" localSheetId="2">#REF!</definedName>
    <definedName name="_xlnm.Database" localSheetId="1">#REF!</definedName>
    <definedName name="_xlnm.Database" localSheetId="4">#REF!</definedName>
    <definedName name="_xlnm.Database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71" l="1"/>
  <c r="F8" i="71"/>
  <c r="F9" i="71"/>
  <c r="F10" i="71"/>
  <c r="E9" i="71"/>
  <c r="E10" i="71"/>
  <c r="I30" i="70" l="1"/>
  <c r="H30" i="70"/>
  <c r="I29" i="70"/>
  <c r="H29" i="70"/>
  <c r="I27" i="70" l="1"/>
  <c r="I25" i="70"/>
  <c r="F22" i="71"/>
  <c r="K16" i="71"/>
  <c r="F16" i="71"/>
  <c r="E16" i="71"/>
  <c r="K15" i="71"/>
  <c r="K14" i="71"/>
  <c r="F14" i="71"/>
  <c r="E14" i="71"/>
  <c r="K13" i="71"/>
  <c r="E13" i="71"/>
  <c r="K12" i="71"/>
  <c r="K11" i="71"/>
  <c r="F11" i="71"/>
  <c r="E11" i="71"/>
  <c r="K10" i="71"/>
  <c r="K9" i="71"/>
  <c r="K8" i="71"/>
  <c r="E8" i="71"/>
  <c r="K7" i="71"/>
  <c r="E7" i="71"/>
  <c r="F4" i="71"/>
  <c r="K8" i="70" l="1"/>
  <c r="K9" i="70"/>
  <c r="K10" i="70"/>
  <c r="K11" i="70"/>
  <c r="K12" i="70"/>
  <c r="K13" i="70"/>
  <c r="K14" i="70"/>
  <c r="K15" i="70"/>
  <c r="K16" i="70"/>
  <c r="K7" i="70"/>
  <c r="F4" i="70"/>
  <c r="F22" i="70"/>
  <c r="E13" i="70" l="1"/>
  <c r="F16" i="70"/>
  <c r="E16" i="70"/>
  <c r="F14" i="70"/>
  <c r="E14" i="70"/>
  <c r="F11" i="70"/>
  <c r="E11" i="70"/>
  <c r="E10" i="70"/>
  <c r="F10" i="70"/>
  <c r="F9" i="70"/>
  <c r="E9" i="70"/>
  <c r="E8" i="70"/>
  <c r="E7" i="70"/>
  <c r="E12" i="69"/>
  <c r="E8" i="69" l="1"/>
  <c r="K9" i="69"/>
  <c r="L9" i="69"/>
  <c r="K10" i="69"/>
  <c r="Q10" i="69" s="1"/>
  <c r="L10" i="69"/>
  <c r="I10" i="69" s="1"/>
  <c r="F10" i="69" s="1"/>
  <c r="F8" i="69"/>
  <c r="Q7" i="69"/>
  <c r="Q8" i="69"/>
  <c r="Q9" i="69"/>
  <c r="Q6" i="69"/>
  <c r="AI15" i="69"/>
  <c r="AH15" i="69"/>
  <c r="I15" i="69"/>
  <c r="F15" i="69" s="1"/>
  <c r="H15" i="69"/>
  <c r="E15" i="69" s="1"/>
  <c r="AI13" i="69"/>
  <c r="AH13" i="69"/>
  <c r="I13" i="69"/>
  <c r="F13" i="69" s="1"/>
  <c r="H13" i="69"/>
  <c r="E13" i="69" s="1"/>
  <c r="AI12" i="69"/>
  <c r="AH12" i="69"/>
  <c r="I12" i="69"/>
  <c r="F12" i="69" s="1"/>
  <c r="AI10" i="69"/>
  <c r="AH10" i="69"/>
  <c r="AI9" i="69"/>
  <c r="AH9" i="69"/>
  <c r="F9" i="69"/>
  <c r="H9" i="69"/>
  <c r="E9" i="69" s="1"/>
  <c r="AI8" i="69"/>
  <c r="AH8" i="69"/>
  <c r="AI7" i="69"/>
  <c r="AH7" i="69"/>
  <c r="I7" i="69"/>
  <c r="F7" i="69" s="1"/>
  <c r="H7" i="69"/>
  <c r="E7" i="69" s="1"/>
  <c r="AI6" i="69"/>
  <c r="AH6" i="69"/>
  <c r="I6" i="69"/>
  <c r="F6" i="69" s="1"/>
  <c r="H6" i="69"/>
  <c r="E6" i="69" s="1"/>
  <c r="AD12" i="68"/>
  <c r="AE12" i="68"/>
  <c r="AE11" i="68"/>
  <c r="AD11" i="68"/>
  <c r="AE14" i="68"/>
  <c r="AD14" i="68"/>
  <c r="AD6" i="68"/>
  <c r="AE6" i="68"/>
  <c r="AD7" i="68"/>
  <c r="AE7" i="68"/>
  <c r="AD8" i="68"/>
  <c r="AE8" i="68"/>
  <c r="AD9" i="68"/>
  <c r="AE9" i="68"/>
  <c r="AE5" i="68"/>
  <c r="AD5" i="68"/>
  <c r="I14" i="68"/>
  <c r="F14" i="68" s="1"/>
  <c r="H14" i="68"/>
  <c r="E14" i="68" s="1"/>
  <c r="I12" i="68"/>
  <c r="F12" i="68" s="1"/>
  <c r="H12" i="68"/>
  <c r="E12" i="68" s="1"/>
  <c r="I11" i="68"/>
  <c r="F11" i="68" s="1"/>
  <c r="H11" i="68"/>
  <c r="E11" i="68" s="1"/>
  <c r="I9" i="68"/>
  <c r="F9" i="68" s="1"/>
  <c r="H9" i="68"/>
  <c r="E9" i="68" s="1"/>
  <c r="I8" i="68"/>
  <c r="F8" i="68" s="1"/>
  <c r="H8" i="68"/>
  <c r="E8" i="68" s="1"/>
  <c r="I7" i="68"/>
  <c r="H7" i="68"/>
  <c r="E7" i="68" s="1"/>
  <c r="I6" i="68"/>
  <c r="H6" i="68"/>
  <c r="E6" i="68" s="1"/>
  <c r="I5" i="68"/>
  <c r="H5" i="68"/>
  <c r="E5" i="68" s="1"/>
  <c r="H10" i="69" l="1"/>
  <c r="E10" i="69" s="1"/>
  <c r="J14" i="67"/>
  <c r="AE14" i="67" s="1"/>
  <c r="I14" i="67"/>
  <c r="AD14" i="67" s="1"/>
  <c r="AE13" i="67"/>
  <c r="AD13" i="67"/>
  <c r="J12" i="67"/>
  <c r="AE12" i="67" s="1"/>
  <c r="I12" i="67"/>
  <c r="AD12" i="67" s="1"/>
  <c r="J11" i="67"/>
  <c r="AE11" i="67" s="1"/>
  <c r="I11" i="67"/>
  <c r="AD11" i="67" s="1"/>
  <c r="J9" i="67"/>
  <c r="AE9" i="67" s="1"/>
  <c r="I9" i="67"/>
  <c r="AD9" i="67" s="1"/>
  <c r="J8" i="67"/>
  <c r="AE8" i="67" s="1"/>
  <c r="I8" i="67"/>
  <c r="AD8" i="67" s="1"/>
  <c r="J7" i="67"/>
  <c r="AE7" i="67" s="1"/>
  <c r="I7" i="67"/>
  <c r="AD7" i="67" s="1"/>
  <c r="J6" i="67"/>
  <c r="AE6" i="67" s="1"/>
  <c r="I6" i="67"/>
  <c r="AD6" i="67" s="1"/>
  <c r="J5" i="67"/>
  <c r="AE5" i="67" s="1"/>
  <c r="I5" i="67"/>
  <c r="AD5" i="67" s="1"/>
  <c r="E14" i="67" l="1"/>
  <c r="F14" i="67"/>
  <c r="E5" i="67"/>
  <c r="E6" i="67"/>
  <c r="E7" i="67"/>
  <c r="E8" i="67"/>
  <c r="E9" i="67"/>
  <c r="E11" i="67"/>
  <c r="E12" i="67"/>
  <c r="F5" i="67"/>
  <c r="F6" i="67"/>
  <c r="F7" i="67"/>
  <c r="F8" i="67"/>
  <c r="F9" i="67"/>
  <c r="F11" i="67"/>
  <c r="F12" i="67"/>
</calcChain>
</file>

<file path=xl/sharedStrings.xml><?xml version="1.0" encoding="utf-8"?>
<sst xmlns="http://schemas.openxmlformats.org/spreadsheetml/2006/main" count="252" uniqueCount="58">
  <si>
    <t>Redondeado</t>
  </si>
  <si>
    <t>EL ORIGEN</t>
  </si>
  <si>
    <t>X 2</t>
  </si>
  <si>
    <t>X 1,3</t>
  </si>
  <si>
    <t>25%mas</t>
  </si>
  <si>
    <t>CORTEZA</t>
  </si>
  <si>
    <t>Corteza</t>
  </si>
  <si>
    <t>mas10% (MMM260324)</t>
  </si>
  <si>
    <t>WPEdu250124</t>
  </si>
  <si>
    <t>MMM291223</t>
  </si>
  <si>
    <t>MMM141223</t>
  </si>
  <si>
    <t>listaJavi271123</t>
  </si>
  <si>
    <t>mas10%</t>
  </si>
  <si>
    <t>CORTEZA.CAMIÓN  X 7 M3- (No incluye flete)</t>
  </si>
  <si>
    <t>CORTEZA x 1 m3 (No incluye flete)</t>
  </si>
  <si>
    <t>Edu</t>
  </si>
  <si>
    <t>CORTEZA 60 dm3</t>
  </si>
  <si>
    <t>MMM280224</t>
  </si>
  <si>
    <t>CORTEZA 10 dm3</t>
  </si>
  <si>
    <t>CORTEZA 5 dm3</t>
  </si>
  <si>
    <t>COMPOST</t>
  </si>
  <si>
    <t>Compost</t>
  </si>
  <si>
    <t>mas15%</t>
  </si>
  <si>
    <t>COMPOST. CAMIÓN X 7 M3- (No incluye flete)</t>
  </si>
  <si>
    <t>COMPOST "EL ORIGEN"  50 dm3</t>
  </si>
  <si>
    <t>TIERRAS</t>
  </si>
  <si>
    <t>Tierra</t>
  </si>
  <si>
    <t>Mas 15%</t>
  </si>
  <si>
    <t>TIERRA MEJORADA "EL ORIGEN"  50 dm3</t>
  </si>
  <si>
    <t>Porcentajes de Aumentos promedios de Bioterra 21/5/24</t>
  </si>
  <si>
    <t>mas11% (MMM260324)</t>
  </si>
  <si>
    <t>mas11%</t>
  </si>
  <si>
    <t>Mas 14%</t>
  </si>
  <si>
    <r>
      <rPr>
        <sz val="8"/>
        <color theme="5"/>
        <rFont val="Calibri"/>
        <family val="2"/>
        <scheme val="minor"/>
      </rPr>
      <t>En naranja los precios modificados en la lista</t>
    </r>
    <r>
      <rPr>
        <sz val="16"/>
        <color theme="1"/>
        <rFont val="Calibri"/>
        <family val="2"/>
        <scheme val="minor"/>
      </rPr>
      <t xml:space="preserve"> </t>
    </r>
  </si>
  <si>
    <t>[17:59, 7/8/2024] El Origen VIP: Corteza camión x7m3 no incluye  flete $330000(210000)</t>
  </si>
  <si>
    <t>[18:00, 7/8/2024] El Origen VIP: Corteza x 1m3 no incluye flete $60000(45000)</t>
  </si>
  <si>
    <t>FRACCIONADOS EL ORIGEN</t>
  </si>
  <si>
    <t>PERLITA</t>
  </si>
  <si>
    <t>PERLITA 125 dm3</t>
  </si>
  <si>
    <t>PERLITA 15 dm3  (fraccionado)</t>
  </si>
  <si>
    <t>PERLITA 5 dm3  (fraccionado)</t>
  </si>
  <si>
    <t>VERMICULITA</t>
  </si>
  <si>
    <t>VERMICULITA 50 dm3</t>
  </si>
  <si>
    <t>VERMICULITA 4 dm3 (fraccionado)</t>
  </si>
  <si>
    <t>TURBA</t>
  </si>
  <si>
    <t xml:space="preserve">TURBA 125 dm3 </t>
  </si>
  <si>
    <t>TURBA grande 10 dm3</t>
  </si>
  <si>
    <t>TURBA chica 5 dm3</t>
  </si>
  <si>
    <t>POMETINA</t>
  </si>
  <si>
    <t>POMETINA 50 dm3</t>
  </si>
  <si>
    <t>POMETINA 5 dm3 (fraccionada)</t>
  </si>
  <si>
    <t>MUSGO TUCUMANO</t>
  </si>
  <si>
    <t>BOLSA DE ARPILLERA</t>
  </si>
  <si>
    <t>MUSGO chico (fraccionado)</t>
  </si>
  <si>
    <t>SUELO PARA ORQUÍDEAS</t>
  </si>
  <si>
    <t>COCOMIX</t>
  </si>
  <si>
    <t>COCOMIX 70 L</t>
  </si>
  <si>
    <t>COCOMIX 14 dm3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</si>
</sst>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_-* #,##0.00\ &quot;€&quot;_-;\-* #,##0.00\ &quot;€&quot;_-;_-* &quot;-&quot;??\ &quot;€&quot;_-;_-@_-"/>
  </numFmts>
  <fonts count="28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4"/>
      <color theme="3" tint="-0.249977111117893"/>
      <name val="Arial"/>
      <family val="2"/>
    </font>
    <font>
      <sz val="14"/>
      <color theme="3" tint="-0.249977111117893"/>
      <name val="Arial"/>
      <family val="2"/>
    </font>
    <font>
      <b/>
      <sz val="16"/>
      <color theme="3" tint="-0.249977111117893"/>
      <name val="Arial Black"/>
      <family val="2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1"/>
      <color theme="1"/>
      <name val="Calibri"/>
      <family val="2"/>
    </font>
    <font>
      <sz val="16"/>
      <color rgb="FF000000"/>
      <name val="Arial"/>
      <family val="2"/>
    </font>
    <font>
      <b/>
      <sz val="16"/>
      <color rgb="FF333F4F"/>
      <name val="Arial Black"/>
      <family val="2"/>
    </font>
    <font>
      <sz val="14"/>
      <color rgb="FF333F4F"/>
      <name val="Arial"/>
      <family val="2"/>
    </font>
    <font>
      <b/>
      <sz val="14"/>
      <color rgb="FF333F4F"/>
      <name val="Arial"/>
      <family val="2"/>
    </font>
    <font>
      <sz val="8"/>
      <color rgb="FF333F4F"/>
      <name val="Arial"/>
      <family val="2"/>
    </font>
    <font>
      <sz val="8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F7BE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F7BE"/>
        <bgColor rgb="FF00000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7" fillId="0" borderId="0" applyFont="0" applyFill="0" applyBorder="0" applyAlignment="0" applyProtection="0"/>
  </cellStyleXfs>
  <cellXfs count="15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/>
    <xf numFmtId="2" fontId="2" fillId="0" borderId="0" xfId="0" applyNumberFormat="1" applyFont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1" fontId="4" fillId="4" borderId="3" xfId="0" applyNumberFormat="1" applyFont="1" applyFill="1" applyBorder="1"/>
    <xf numFmtId="14" fontId="0" fillId="0" borderId="0" xfId="0" applyNumberFormat="1"/>
    <xf numFmtId="0" fontId="1" fillId="0" borderId="0" xfId="0" applyFont="1"/>
    <xf numFmtId="2" fontId="2" fillId="0" borderId="0" xfId="0" applyNumberFormat="1" applyFont="1" applyAlignment="1">
      <alignment horizontal="left" vertical="center"/>
    </xf>
    <xf numFmtId="0" fontId="6" fillId="2" borderId="2" xfId="0" applyFont="1" applyFill="1" applyBorder="1" applyAlignment="1">
      <alignment horizontal="center"/>
    </xf>
    <xf numFmtId="9" fontId="0" fillId="0" borderId="0" xfId="0" applyNumberFormat="1"/>
    <xf numFmtId="0" fontId="7" fillId="0" borderId="0" xfId="0" applyFont="1"/>
    <xf numFmtId="0" fontId="8" fillId="2" borderId="2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1" fillId="2" borderId="2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1" fillId="4" borderId="2" xfId="0" applyFont="1" applyFill="1" applyBorder="1"/>
    <xf numFmtId="0" fontId="1" fillId="4" borderId="1" xfId="0" applyFont="1" applyFill="1" applyBorder="1"/>
    <xf numFmtId="2" fontId="2" fillId="2" borderId="2" xfId="0" applyNumberFormat="1" applyFont="1" applyFill="1" applyBorder="1" applyAlignment="1">
      <alignment horizontal="left" vertical="center"/>
    </xf>
    <xf numFmtId="2" fontId="2" fillId="2" borderId="0" xfId="0" applyNumberFormat="1" applyFont="1" applyFill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/>
    </xf>
    <xf numFmtId="9" fontId="11" fillId="2" borderId="2" xfId="0" applyNumberFormat="1" applyFont="1" applyFill="1" applyBorder="1" applyAlignment="1">
      <alignment horizontal="center"/>
    </xf>
    <xf numFmtId="9" fontId="6" fillId="2" borderId="2" xfId="0" applyNumberFormat="1" applyFont="1" applyFill="1" applyBorder="1" applyAlignment="1">
      <alignment horizontal="center"/>
    </xf>
    <xf numFmtId="0" fontId="0" fillId="2" borderId="0" xfId="0" applyFill="1"/>
    <xf numFmtId="0" fontId="5" fillId="4" borderId="5" xfId="0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4" fillId="3" borderId="3" xfId="0" applyFont="1" applyFill="1" applyBorder="1"/>
    <xf numFmtId="164" fontId="4" fillId="3" borderId="3" xfId="0" applyNumberFormat="1" applyFont="1" applyFill="1" applyBorder="1"/>
    <xf numFmtId="1" fontId="4" fillId="4" borderId="3" xfId="0" applyNumberFormat="1" applyFont="1" applyFill="1" applyBorder="1" applyAlignment="1">
      <alignment horizontal="right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3" xfId="0" applyBorder="1"/>
    <xf numFmtId="0" fontId="9" fillId="4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4" borderId="0" xfId="0" applyFont="1" applyFill="1"/>
    <xf numFmtId="0" fontId="9" fillId="4" borderId="3" xfId="0" applyFont="1" applyFill="1" applyBorder="1" applyAlignment="1">
      <alignment horizontal="center"/>
    </xf>
    <xf numFmtId="0" fontId="12" fillId="4" borderId="0" xfId="0" applyFont="1" applyFill="1"/>
    <xf numFmtId="164" fontId="16" fillId="2" borderId="2" xfId="0" applyNumberFormat="1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4" borderId="10" xfId="0" applyFont="1" applyFill="1" applyBorder="1"/>
    <xf numFmtId="0" fontId="4" fillId="4" borderId="11" xfId="0" applyFont="1" applyFill="1" applyBorder="1"/>
    <xf numFmtId="164" fontId="4" fillId="4" borderId="11" xfId="0" applyNumberFormat="1" applyFont="1" applyFill="1" applyBorder="1"/>
    <xf numFmtId="1" fontId="4" fillId="4" borderId="11" xfId="0" applyNumberFormat="1" applyFont="1" applyFill="1" applyBorder="1"/>
    <xf numFmtId="0" fontId="1" fillId="4" borderId="12" xfId="0" applyFont="1" applyFill="1" applyBorder="1"/>
    <xf numFmtId="0" fontId="11" fillId="0" borderId="2" xfId="0" applyFont="1" applyBorder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/>
    <xf numFmtId="1" fontId="4" fillId="0" borderId="0" xfId="0" applyNumberFormat="1" applyFont="1"/>
    <xf numFmtId="0" fontId="18" fillId="0" borderId="3" xfId="0" applyFont="1" applyBorder="1"/>
    <xf numFmtId="0" fontId="0" fillId="0" borderId="14" xfId="0" applyBorder="1"/>
    <xf numFmtId="2" fontId="18" fillId="0" borderId="13" xfId="0" applyNumberFormat="1" applyFont="1" applyBorder="1"/>
    <xf numFmtId="0" fontId="18" fillId="0" borderId="4" xfId="0" applyFont="1" applyBorder="1"/>
    <xf numFmtId="0" fontId="0" fillId="0" borderId="15" xfId="0" applyBorder="1"/>
    <xf numFmtId="2" fontId="18" fillId="0" borderId="16" xfId="0" applyNumberFormat="1" applyFont="1" applyBorder="1"/>
    <xf numFmtId="2" fontId="19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left" vertical="center"/>
    </xf>
    <xf numFmtId="2" fontId="11" fillId="2" borderId="2" xfId="0" applyNumberFormat="1" applyFont="1" applyFill="1" applyBorder="1" applyAlignment="1">
      <alignment horizontal="center"/>
    </xf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9" xfId="0" applyFont="1" applyFill="1" applyBorder="1"/>
    <xf numFmtId="0" fontId="22" fillId="6" borderId="2" xfId="0" applyFont="1" applyFill="1" applyBorder="1"/>
    <xf numFmtId="0" fontId="22" fillId="6" borderId="1" xfId="0" applyFont="1" applyFill="1" applyBorder="1"/>
    <xf numFmtId="0" fontId="22" fillId="6" borderId="10" xfId="0" applyFont="1" applyFill="1" applyBorder="1"/>
    <xf numFmtId="0" fontId="23" fillId="6" borderId="5" xfId="0" applyFont="1" applyFill="1" applyBorder="1" applyAlignment="1">
      <alignment horizontal="center" vertical="center"/>
    </xf>
    <xf numFmtId="0" fontId="22" fillId="6" borderId="12" xfId="0" applyFont="1" applyFill="1" applyBorder="1"/>
    <xf numFmtId="0" fontId="22" fillId="0" borderId="0" xfId="0" applyFont="1"/>
    <xf numFmtId="0" fontId="24" fillId="8" borderId="0" xfId="0" applyFont="1" applyFill="1"/>
    <xf numFmtId="164" fontId="24" fillId="8" borderId="0" xfId="0" applyNumberFormat="1" applyFont="1" applyFill="1"/>
    <xf numFmtId="1" fontId="24" fillId="0" borderId="0" xfId="0" applyNumberFormat="1" applyFont="1"/>
    <xf numFmtId="0" fontId="22" fillId="6" borderId="7" xfId="0" applyFont="1" applyFill="1" applyBorder="1"/>
    <xf numFmtId="0" fontId="24" fillId="6" borderId="8" xfId="0" applyFont="1" applyFill="1" applyBorder="1"/>
    <xf numFmtId="164" fontId="24" fillId="6" borderId="8" xfId="0" applyNumberFormat="1" applyFont="1" applyFill="1" applyBorder="1"/>
    <xf numFmtId="1" fontId="24" fillId="6" borderId="8" xfId="0" applyNumberFormat="1" applyFont="1" applyFill="1" applyBorder="1"/>
    <xf numFmtId="0" fontId="22" fillId="6" borderId="9" xfId="0" applyFont="1" applyFill="1" applyBorder="1"/>
    <xf numFmtId="0" fontId="25" fillId="7" borderId="4" xfId="0" applyFont="1" applyFill="1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4" fillId="0" borderId="3" xfId="0" applyFont="1" applyBorder="1"/>
    <xf numFmtId="164" fontId="24" fillId="0" borderId="3" xfId="0" applyNumberFormat="1" applyFont="1" applyBorder="1"/>
    <xf numFmtId="1" fontId="24" fillId="6" borderId="3" xfId="0" applyNumberFormat="1" applyFont="1" applyFill="1" applyBorder="1"/>
    <xf numFmtId="0" fontId="24" fillId="8" borderId="3" xfId="0" applyFont="1" applyFill="1" applyBorder="1"/>
    <xf numFmtId="164" fontId="24" fillId="8" borderId="3" xfId="0" applyNumberFormat="1" applyFont="1" applyFill="1" applyBorder="1"/>
    <xf numFmtId="0" fontId="24" fillId="6" borderId="11" xfId="0" applyFont="1" applyFill="1" applyBorder="1"/>
    <xf numFmtId="164" fontId="24" fillId="6" borderId="11" xfId="0" applyNumberFormat="1" applyFont="1" applyFill="1" applyBorder="1"/>
    <xf numFmtId="1" fontId="24" fillId="6" borderId="11" xfId="0" applyNumberFormat="1" applyFont="1" applyFill="1" applyBorder="1"/>
    <xf numFmtId="14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/>
    <xf numFmtId="2" fontId="18" fillId="0" borderId="0" xfId="0" applyNumberFormat="1" applyFont="1"/>
    <xf numFmtId="2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5" fillId="0" borderId="0" xfId="0" applyFont="1" applyAlignment="1">
      <alignment horizontal="center" vertical="center"/>
    </xf>
    <xf numFmtId="0" fontId="1" fillId="4" borderId="7" xfId="0" applyFont="1" applyFill="1" applyBorder="1"/>
    <xf numFmtId="0" fontId="1" fillId="4" borderId="9" xfId="0" applyFont="1" applyFill="1" applyBorder="1"/>
    <xf numFmtId="2" fontId="2" fillId="0" borderId="2" xfId="0" applyNumberFormat="1" applyFont="1" applyBorder="1" applyAlignment="1">
      <alignment horizontal="left" vertical="center"/>
    </xf>
    <xf numFmtId="14" fontId="26" fillId="0" borderId="0" xfId="0" applyNumberFormat="1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0" fontId="0" fillId="3" borderId="0" xfId="0" applyFill="1"/>
    <xf numFmtId="0" fontId="12" fillId="3" borderId="0" xfId="0" applyFont="1" applyFill="1"/>
    <xf numFmtId="0" fontId="7" fillId="3" borderId="0" xfId="0" applyFont="1" applyFill="1"/>
    <xf numFmtId="2" fontId="2" fillId="2" borderId="4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/>
    </xf>
    <xf numFmtId="0" fontId="23" fillId="7" borderId="5" xfId="0" applyFont="1" applyFill="1" applyBorder="1" applyAlignment="1">
      <alignment horizontal="center"/>
    </xf>
    <xf numFmtId="0" fontId="23" fillId="7" borderId="6" xfId="0" applyFont="1" applyFill="1" applyBorder="1" applyAlignment="1">
      <alignment horizontal="center"/>
    </xf>
    <xf numFmtId="0" fontId="4" fillId="3" borderId="3" xfId="0" applyNumberFormat="1" applyFont="1" applyFill="1" applyBorder="1"/>
  </cellXfs>
  <cellStyles count="2">
    <cellStyle name="Moneda 2" xfId="1"/>
    <cellStyle name="Normal" xfId="0" builtinId="0"/>
  </cellStyles>
  <dxfs count="0"/>
  <tableStyles count="0" defaultTableStyle="TableStyleMedium2" defaultPivotStyle="PivotStyleLight16"/>
  <colors>
    <mruColors>
      <color rgb="FFFAF7BE"/>
      <color rgb="FFE8F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63</xdr:row>
      <xdr:rowOff>114299</xdr:rowOff>
    </xdr:from>
    <xdr:to>
      <xdr:col>7</xdr:col>
      <xdr:colOff>123486</xdr:colOff>
      <xdr:row>95</xdr:row>
      <xdr:rowOff>131444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E39CB7C3-D400-4DAA-94BD-4A733D1AC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2054839"/>
          <a:ext cx="8185446" cy="5869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63</xdr:row>
      <xdr:rowOff>114299</xdr:rowOff>
    </xdr:from>
    <xdr:to>
      <xdr:col>7</xdr:col>
      <xdr:colOff>123486</xdr:colOff>
      <xdr:row>95</xdr:row>
      <xdr:rowOff>131444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D2195A73-8461-43F4-9151-97CD8A0E2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2963524"/>
          <a:ext cx="7949226" cy="6113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63</xdr:row>
      <xdr:rowOff>114299</xdr:rowOff>
    </xdr:from>
    <xdr:to>
      <xdr:col>7</xdr:col>
      <xdr:colOff>123486</xdr:colOff>
      <xdr:row>95</xdr:row>
      <xdr:rowOff>131444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D2195A73-8461-43F4-9151-97CD8A0E2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3060679"/>
          <a:ext cx="8185446" cy="5869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E16"/>
  <sheetViews>
    <sheetView workbookViewId="0">
      <selection activeCell="D1" sqref="D1"/>
    </sheetView>
  </sheetViews>
  <sheetFormatPr baseColWidth="10" defaultRowHeight="14.4" x14ac:dyDescent="0.3"/>
  <cols>
    <col min="3" max="3" width="1.6640625" customWidth="1"/>
    <col min="4" max="4" width="62.88671875" customWidth="1"/>
    <col min="5" max="6" width="13.6640625" customWidth="1"/>
    <col min="7" max="7" width="1.6640625" customWidth="1"/>
    <col min="8" max="8" width="2.6640625" customWidth="1"/>
    <col min="9" max="9" width="14.44140625" customWidth="1"/>
    <col min="10" max="10" width="14.5546875" customWidth="1"/>
    <col min="11" max="11" width="2.6640625" customWidth="1"/>
    <col min="12" max="13" width="11.5546875" customWidth="1"/>
    <col min="14" max="14" width="2.6640625" customWidth="1"/>
    <col min="15" max="15" width="16.109375" style="20" bestFit="1" customWidth="1"/>
    <col min="16" max="16" width="16.109375" style="20" customWidth="1"/>
    <col min="17" max="19" width="16.109375" style="20" hidden="1" customWidth="1"/>
    <col min="20" max="23" width="16.109375" style="17" hidden="1" customWidth="1"/>
    <col min="24" max="25" width="15.88671875" style="17" hidden="1" customWidth="1"/>
    <col min="26" max="26" width="14.5546875" style="17" hidden="1" customWidth="1"/>
    <col min="27" max="27" width="11.44140625" hidden="1" customWidth="1"/>
    <col min="28" max="28" width="14.5546875" hidden="1" customWidth="1"/>
    <col min="29" max="29" width="11.44140625" customWidth="1"/>
  </cols>
  <sheetData>
    <row r="1" spans="1:31" ht="9.9" customHeight="1" x14ac:dyDescent="0.25">
      <c r="C1" s="22"/>
      <c r="D1" s="23"/>
      <c r="E1" s="23"/>
      <c r="F1" s="23"/>
      <c r="G1" s="24"/>
    </row>
    <row r="2" spans="1:31" s="32" customFormat="1" ht="24.75" x14ac:dyDescent="0.35">
      <c r="A2"/>
      <c r="B2"/>
      <c r="C2" s="25"/>
      <c r="D2" s="149" t="s">
        <v>1</v>
      </c>
      <c r="E2" s="150"/>
      <c r="F2" s="151"/>
      <c r="G2" s="26"/>
      <c r="H2" s="13"/>
      <c r="I2" s="27" t="s">
        <v>0</v>
      </c>
      <c r="J2" s="28"/>
      <c r="K2" s="10"/>
      <c r="L2" s="1" t="s">
        <v>2</v>
      </c>
      <c r="M2" s="4" t="s">
        <v>3</v>
      </c>
      <c r="N2" s="9"/>
      <c r="O2" s="29">
        <v>45377</v>
      </c>
      <c r="P2" s="30"/>
      <c r="Q2" s="30"/>
      <c r="R2" s="30"/>
      <c r="S2" s="30" t="s">
        <v>4</v>
      </c>
      <c r="T2" s="31"/>
      <c r="U2" s="31"/>
      <c r="V2" s="31"/>
      <c r="W2" s="31"/>
      <c r="X2" s="31"/>
      <c r="Y2" s="31"/>
      <c r="Z2" s="31">
        <v>0.25</v>
      </c>
      <c r="AA2" s="5"/>
      <c r="AB2" s="6"/>
    </row>
    <row r="3" spans="1:31" ht="9.9" customHeight="1" x14ac:dyDescent="0.35">
      <c r="C3" s="25"/>
      <c r="D3" s="33"/>
      <c r="E3" s="33"/>
      <c r="F3" s="33"/>
      <c r="G3" s="26"/>
      <c r="H3" s="13"/>
      <c r="I3" s="14"/>
      <c r="J3" s="8"/>
      <c r="K3" s="2"/>
      <c r="L3" s="2"/>
      <c r="M3" s="3"/>
      <c r="N3" s="19"/>
      <c r="O3" s="34">
        <v>45377</v>
      </c>
      <c r="P3" s="35">
        <v>45316</v>
      </c>
      <c r="Q3" s="35">
        <v>45290</v>
      </c>
      <c r="R3" s="35">
        <v>45290</v>
      </c>
      <c r="S3" s="34">
        <v>45274</v>
      </c>
      <c r="T3" s="36">
        <v>45271</v>
      </c>
      <c r="U3" s="36">
        <v>45268</v>
      </c>
      <c r="V3" s="36">
        <v>45230</v>
      </c>
      <c r="W3" s="36">
        <v>45218</v>
      </c>
      <c r="X3" s="36">
        <v>45183</v>
      </c>
      <c r="Y3" s="37">
        <v>45161</v>
      </c>
      <c r="Z3" s="35">
        <v>45155</v>
      </c>
      <c r="AA3" s="38"/>
      <c r="AB3" s="39"/>
      <c r="AC3" s="16"/>
    </row>
    <row r="4" spans="1:31" ht="21" x14ac:dyDescent="0.35">
      <c r="C4" s="25"/>
      <c r="D4" s="40" t="s">
        <v>5</v>
      </c>
      <c r="E4" s="41"/>
      <c r="F4" s="42"/>
      <c r="G4" s="26"/>
      <c r="H4" s="13"/>
      <c r="I4" s="147" t="s">
        <v>6</v>
      </c>
      <c r="J4" s="148"/>
      <c r="K4" s="10"/>
      <c r="L4" s="147" t="s">
        <v>6</v>
      </c>
      <c r="M4" s="148"/>
      <c r="N4" s="9"/>
      <c r="O4" s="43" t="s">
        <v>7</v>
      </c>
      <c r="P4" s="44" t="s">
        <v>8</v>
      </c>
      <c r="Q4" s="44" t="s">
        <v>9</v>
      </c>
      <c r="R4" s="44" t="s">
        <v>9</v>
      </c>
      <c r="S4" s="45" t="s">
        <v>10</v>
      </c>
      <c r="T4" s="46" t="s">
        <v>11</v>
      </c>
      <c r="U4" s="46" t="s">
        <v>11</v>
      </c>
      <c r="V4" s="15"/>
      <c r="W4" s="15"/>
      <c r="X4" s="15"/>
      <c r="Y4" s="15"/>
      <c r="Z4" s="15"/>
      <c r="AA4" s="5"/>
      <c r="AB4" s="6"/>
      <c r="AD4" t="s">
        <v>12</v>
      </c>
    </row>
    <row r="5" spans="1:31" ht="21" x14ac:dyDescent="0.4">
      <c r="B5" s="12"/>
      <c r="C5" s="25"/>
      <c r="D5" s="47" t="s">
        <v>13</v>
      </c>
      <c r="E5" s="48">
        <f>I5</f>
        <v>209000</v>
      </c>
      <c r="F5" s="49">
        <f t="shared" ref="F5:F9" si="0">J5</f>
        <v>126500</v>
      </c>
      <c r="G5" s="26"/>
      <c r="H5" s="13"/>
      <c r="I5" s="50">
        <f>MROUND(L5+47,100)</f>
        <v>209000</v>
      </c>
      <c r="J5" s="50">
        <f>MROUND(M5+24,50)</f>
        <v>126500</v>
      </c>
      <c r="K5" s="10"/>
      <c r="L5" s="51">
        <v>209000.00000000003</v>
      </c>
      <c r="M5" s="51">
        <v>126500.00000000001</v>
      </c>
      <c r="N5" s="9"/>
      <c r="O5" s="52"/>
      <c r="P5" s="52">
        <v>95000</v>
      </c>
      <c r="Q5" s="52">
        <v>75000</v>
      </c>
      <c r="R5" s="52">
        <v>75000</v>
      </c>
      <c r="S5" s="52">
        <v>75000</v>
      </c>
      <c r="T5" s="53">
        <v>75000</v>
      </c>
      <c r="U5" s="53">
        <v>60000</v>
      </c>
      <c r="V5" s="53">
        <v>60000</v>
      </c>
      <c r="W5" s="53">
        <v>60000</v>
      </c>
      <c r="X5" s="15">
        <v>50000</v>
      </c>
      <c r="Y5" s="15">
        <v>50000</v>
      </c>
      <c r="Z5" s="15">
        <v>50000</v>
      </c>
      <c r="AA5" s="5">
        <v>40000</v>
      </c>
      <c r="AB5" s="6"/>
      <c r="AC5" s="54"/>
      <c r="AD5" s="55">
        <f>1.1*I5</f>
        <v>229900.00000000003</v>
      </c>
      <c r="AE5" s="55">
        <f>1.1*J5</f>
        <v>139150</v>
      </c>
    </row>
    <row r="6" spans="1:31" ht="21" x14ac:dyDescent="0.35">
      <c r="B6" s="12"/>
      <c r="C6" s="25"/>
      <c r="D6" s="47" t="s">
        <v>14</v>
      </c>
      <c r="E6" s="48">
        <f>I6</f>
        <v>46500</v>
      </c>
      <c r="F6" s="49">
        <f t="shared" si="0"/>
        <v>26100</v>
      </c>
      <c r="G6" s="26"/>
      <c r="H6" s="13"/>
      <c r="I6" s="50">
        <f t="shared" ref="I6:I9" si="1">MROUND(L6+47,100)</f>
        <v>46500</v>
      </c>
      <c r="J6" s="50">
        <f t="shared" ref="J6:J9" si="2">MROUND(M6+24,50)</f>
        <v>26100</v>
      </c>
      <c r="K6" s="56"/>
      <c r="L6" s="51">
        <v>46420.000000000007</v>
      </c>
      <c r="M6" s="57">
        <v>26070.000000000004</v>
      </c>
      <c r="N6" s="58" t="s">
        <v>15</v>
      </c>
      <c r="O6" s="52"/>
      <c r="P6" s="52">
        <v>15625</v>
      </c>
      <c r="Q6" s="52">
        <v>15625</v>
      </c>
      <c r="R6" s="52">
        <v>15625</v>
      </c>
      <c r="S6" s="52">
        <v>15625</v>
      </c>
      <c r="T6" s="53">
        <v>15625</v>
      </c>
      <c r="U6" s="53">
        <v>12500</v>
      </c>
      <c r="V6" s="53">
        <v>12500</v>
      </c>
      <c r="W6" s="53">
        <v>12500</v>
      </c>
      <c r="X6" s="59">
        <v>1250</v>
      </c>
      <c r="Y6" s="18">
        <v>1075</v>
      </c>
      <c r="Z6" s="15">
        <v>1250</v>
      </c>
      <c r="AA6" s="5">
        <v>1000</v>
      </c>
      <c r="AB6" s="6"/>
      <c r="AC6" s="54"/>
      <c r="AD6" s="55">
        <f t="shared" ref="AD6:AE9" si="3">1.1*I6</f>
        <v>51150.000000000007</v>
      </c>
      <c r="AE6" s="55">
        <f t="shared" si="3"/>
        <v>28710.000000000004</v>
      </c>
    </row>
    <row r="7" spans="1:31" ht="21" x14ac:dyDescent="0.35">
      <c r="B7" s="12"/>
      <c r="C7" s="25"/>
      <c r="D7" s="7" t="s">
        <v>16</v>
      </c>
      <c r="E7" s="48">
        <f t="shared" ref="E7:E9" si="4">I7</f>
        <v>6100</v>
      </c>
      <c r="F7" s="49">
        <f t="shared" si="0"/>
        <v>3550</v>
      </c>
      <c r="G7" s="26"/>
      <c r="H7" s="13"/>
      <c r="I7" s="50">
        <f t="shared" si="1"/>
        <v>6100</v>
      </c>
      <c r="J7" s="50">
        <f t="shared" si="2"/>
        <v>3550</v>
      </c>
      <c r="K7" s="56"/>
      <c r="L7" s="51">
        <v>6050.0000000000009</v>
      </c>
      <c r="M7" s="57">
        <v>3520.0000000000005</v>
      </c>
      <c r="N7" s="60" t="s">
        <v>15</v>
      </c>
      <c r="O7" s="61"/>
      <c r="P7" s="61" t="s">
        <v>17</v>
      </c>
      <c r="Q7" s="52">
        <v>1562.5</v>
      </c>
      <c r="R7" s="52">
        <v>1562.5</v>
      </c>
      <c r="S7" s="52">
        <v>1562.5</v>
      </c>
      <c r="T7" s="53">
        <v>1562.5</v>
      </c>
      <c r="U7" s="53">
        <v>1250</v>
      </c>
      <c r="V7" s="53">
        <v>1250</v>
      </c>
      <c r="W7" s="53">
        <v>1250</v>
      </c>
      <c r="X7" s="59">
        <v>1250</v>
      </c>
      <c r="Y7" s="18">
        <v>1075</v>
      </c>
      <c r="Z7" s="15">
        <v>1250</v>
      </c>
      <c r="AA7" s="5">
        <v>1000</v>
      </c>
      <c r="AB7" s="6"/>
      <c r="AC7" s="54"/>
      <c r="AD7" s="55">
        <f t="shared" si="3"/>
        <v>6710.0000000000009</v>
      </c>
      <c r="AE7" s="55">
        <f t="shared" si="3"/>
        <v>3905.0000000000005</v>
      </c>
    </row>
    <row r="8" spans="1:31" ht="21" x14ac:dyDescent="0.35">
      <c r="B8" s="12"/>
      <c r="C8" s="25"/>
      <c r="D8" s="7" t="s">
        <v>18</v>
      </c>
      <c r="E8" s="48">
        <f t="shared" si="4"/>
        <v>1300</v>
      </c>
      <c r="F8" s="49">
        <f t="shared" si="0"/>
        <v>900</v>
      </c>
      <c r="G8" s="26"/>
      <c r="H8" s="13"/>
      <c r="I8" s="50">
        <f t="shared" si="1"/>
        <v>1300</v>
      </c>
      <c r="J8" s="50">
        <f t="shared" si="2"/>
        <v>900</v>
      </c>
      <c r="K8" s="10"/>
      <c r="L8" s="51">
        <v>1265</v>
      </c>
      <c r="M8" s="57">
        <v>858.00000000000011</v>
      </c>
      <c r="N8" s="60" t="s">
        <v>15</v>
      </c>
      <c r="O8" s="61"/>
      <c r="P8" s="61" t="s">
        <v>17</v>
      </c>
      <c r="Q8" s="62">
        <v>390.625</v>
      </c>
      <c r="R8" s="62">
        <v>390.625</v>
      </c>
      <c r="S8" s="62">
        <v>390.625</v>
      </c>
      <c r="T8" s="63">
        <v>390.625</v>
      </c>
      <c r="U8" s="63">
        <v>312.5</v>
      </c>
      <c r="V8" s="63">
        <v>312.5</v>
      </c>
      <c r="W8" s="63">
        <v>312.5</v>
      </c>
      <c r="X8" s="63">
        <v>312.5</v>
      </c>
      <c r="Y8" s="18">
        <v>268.75</v>
      </c>
      <c r="Z8" s="15">
        <v>312.5</v>
      </c>
      <c r="AA8" s="5">
        <v>250</v>
      </c>
      <c r="AB8" s="6"/>
      <c r="AC8" s="54"/>
      <c r="AD8" s="55">
        <f t="shared" si="3"/>
        <v>1430.0000000000002</v>
      </c>
      <c r="AE8" s="55">
        <f t="shared" si="3"/>
        <v>990.00000000000011</v>
      </c>
    </row>
    <row r="9" spans="1:31" ht="21" x14ac:dyDescent="0.35">
      <c r="B9" s="12"/>
      <c r="C9" s="25"/>
      <c r="D9" s="7" t="s">
        <v>19</v>
      </c>
      <c r="E9" s="48">
        <f t="shared" si="4"/>
        <v>700</v>
      </c>
      <c r="F9" s="49">
        <f t="shared" si="0"/>
        <v>500</v>
      </c>
      <c r="G9" s="26"/>
      <c r="H9" s="13"/>
      <c r="I9" s="50">
        <f t="shared" si="1"/>
        <v>700</v>
      </c>
      <c r="J9" s="50">
        <f t="shared" si="2"/>
        <v>500</v>
      </c>
      <c r="K9" s="10"/>
      <c r="L9" s="51">
        <v>660</v>
      </c>
      <c r="M9" s="57">
        <v>495.00000000000006</v>
      </c>
      <c r="N9" s="60" t="s">
        <v>15</v>
      </c>
      <c r="O9" s="61"/>
      <c r="P9" s="61" t="s">
        <v>17</v>
      </c>
      <c r="Q9" s="62">
        <v>234.25787106446776</v>
      </c>
      <c r="R9" s="62">
        <v>234.25787106446776</v>
      </c>
      <c r="S9" s="62">
        <v>234.25787106446776</v>
      </c>
      <c r="T9" s="63">
        <v>234.25787106446776</v>
      </c>
      <c r="U9" s="63">
        <v>187.40629685157421</v>
      </c>
      <c r="V9" s="63">
        <v>187.40629685157421</v>
      </c>
      <c r="W9" s="63">
        <v>187.40629685157421</v>
      </c>
      <c r="X9" s="63">
        <v>187.40629685157421</v>
      </c>
      <c r="Y9" s="18">
        <v>161.16941529235382</v>
      </c>
      <c r="Z9" s="15">
        <v>187.5</v>
      </c>
      <c r="AA9" s="5">
        <v>150</v>
      </c>
      <c r="AB9" s="6"/>
      <c r="AC9" s="54"/>
      <c r="AD9" s="55">
        <f t="shared" si="3"/>
        <v>770.00000000000011</v>
      </c>
      <c r="AE9" s="55">
        <f t="shared" si="3"/>
        <v>550</v>
      </c>
    </row>
    <row r="10" spans="1:31" ht="21" x14ac:dyDescent="0.35">
      <c r="C10" s="25"/>
      <c r="D10" s="40" t="s">
        <v>20</v>
      </c>
      <c r="E10" s="41"/>
      <c r="F10" s="42"/>
      <c r="G10" s="26"/>
      <c r="H10" s="13"/>
      <c r="I10" s="147" t="s">
        <v>21</v>
      </c>
      <c r="J10" s="148"/>
      <c r="K10" s="10"/>
      <c r="L10" s="147" t="s">
        <v>21</v>
      </c>
      <c r="M10" s="148"/>
      <c r="N10" s="9"/>
      <c r="O10" s="21" t="s">
        <v>22</v>
      </c>
      <c r="P10" s="21"/>
      <c r="Q10" s="21"/>
      <c r="R10" s="21"/>
      <c r="S10" s="21"/>
      <c r="T10" s="15"/>
      <c r="U10" s="15"/>
      <c r="V10" s="15"/>
      <c r="W10" s="15"/>
      <c r="X10" s="15"/>
      <c r="Y10" s="15"/>
      <c r="Z10" s="15">
        <v>0</v>
      </c>
      <c r="AA10" s="5"/>
      <c r="AB10" s="6"/>
      <c r="AD10" s="55"/>
      <c r="AE10" s="55"/>
    </row>
    <row r="11" spans="1:31" ht="21" x14ac:dyDescent="0.4">
      <c r="B11" s="12"/>
      <c r="C11" s="25"/>
      <c r="D11" s="47" t="s">
        <v>23</v>
      </c>
      <c r="E11" s="48">
        <f>I11</f>
        <v>207000</v>
      </c>
      <c r="F11" s="11">
        <f>J11</f>
        <v>126000</v>
      </c>
      <c r="G11" s="26"/>
      <c r="H11" s="13"/>
      <c r="I11" s="50">
        <f t="shared" ref="I11:I12" si="5">MROUND(L11+47,100)</f>
        <v>207000</v>
      </c>
      <c r="J11" s="50">
        <f t="shared" ref="J11:J12" si="6">MROUND(M11+24,50)</f>
        <v>126000</v>
      </c>
      <c r="K11" s="10"/>
      <c r="L11" s="51">
        <v>206999.99999999997</v>
      </c>
      <c r="M11" s="51">
        <v>126000</v>
      </c>
      <c r="N11" s="9"/>
      <c r="O11" s="21"/>
      <c r="P11" s="21">
        <v>70312.5</v>
      </c>
      <c r="Q11" s="21">
        <v>70312.5</v>
      </c>
      <c r="R11" s="21">
        <v>70312.5</v>
      </c>
      <c r="S11" s="21">
        <v>70312.5</v>
      </c>
      <c r="T11" s="15">
        <v>70312.5</v>
      </c>
      <c r="U11" s="15">
        <v>56250</v>
      </c>
      <c r="V11" s="15">
        <v>56250</v>
      </c>
      <c r="W11" s="15">
        <v>56250</v>
      </c>
      <c r="X11" s="15">
        <v>56250</v>
      </c>
      <c r="Y11" s="15">
        <v>56250</v>
      </c>
      <c r="Z11" s="15">
        <v>56250</v>
      </c>
      <c r="AA11" s="5">
        <v>45000</v>
      </c>
      <c r="AB11" s="6"/>
      <c r="AD11" s="55">
        <f t="shared" ref="AD11:AE14" si="7">1.15*I11</f>
        <v>238049.99999999997</v>
      </c>
      <c r="AE11" s="55">
        <f t="shared" si="7"/>
        <v>144900</v>
      </c>
    </row>
    <row r="12" spans="1:31" ht="21" x14ac:dyDescent="0.35">
      <c r="B12" s="12"/>
      <c r="C12" s="25"/>
      <c r="D12" s="47" t="s">
        <v>24</v>
      </c>
      <c r="E12" s="48">
        <f>I12</f>
        <v>4600</v>
      </c>
      <c r="F12" s="11">
        <f>J12</f>
        <v>2900</v>
      </c>
      <c r="G12" s="26"/>
      <c r="H12" s="13"/>
      <c r="I12" s="50">
        <f t="shared" si="5"/>
        <v>4600</v>
      </c>
      <c r="J12" s="50">
        <f t="shared" si="6"/>
        <v>2900</v>
      </c>
      <c r="K12" s="56"/>
      <c r="L12" s="51">
        <v>4600</v>
      </c>
      <c r="M12" s="51">
        <v>2875</v>
      </c>
      <c r="N12" s="58" t="s">
        <v>15</v>
      </c>
      <c r="O12" s="64"/>
      <c r="P12" s="64">
        <v>2000</v>
      </c>
      <c r="Q12" s="64">
        <v>1375</v>
      </c>
      <c r="R12" s="64">
        <v>1375</v>
      </c>
      <c r="S12" s="64">
        <v>1375</v>
      </c>
      <c r="T12" s="59">
        <v>1375</v>
      </c>
      <c r="U12" s="59">
        <v>1100</v>
      </c>
      <c r="V12" s="59">
        <v>1100</v>
      </c>
      <c r="W12" s="59">
        <v>1100</v>
      </c>
      <c r="X12" s="59">
        <v>1100</v>
      </c>
      <c r="Y12" s="18">
        <v>900</v>
      </c>
      <c r="Z12" s="15">
        <v>1031.25</v>
      </c>
      <c r="AA12" s="5">
        <v>825</v>
      </c>
      <c r="AB12" s="6"/>
      <c r="AD12" s="55">
        <f t="shared" si="7"/>
        <v>5290</v>
      </c>
      <c r="AE12" s="55">
        <f t="shared" si="7"/>
        <v>3334.9999999999995</v>
      </c>
    </row>
    <row r="13" spans="1:31" ht="21" x14ac:dyDescent="0.35">
      <c r="C13" s="25"/>
      <c r="D13" s="40" t="s">
        <v>25</v>
      </c>
      <c r="E13" s="41"/>
      <c r="F13" s="42"/>
      <c r="G13" s="26"/>
      <c r="H13" s="13"/>
      <c r="I13" s="147" t="s">
        <v>26</v>
      </c>
      <c r="J13" s="148"/>
      <c r="K13" s="10"/>
      <c r="L13" s="147" t="s">
        <v>26</v>
      </c>
      <c r="M13" s="148"/>
      <c r="N13" s="9"/>
      <c r="O13" s="21" t="s">
        <v>27</v>
      </c>
      <c r="P13" s="21"/>
      <c r="Q13" s="21"/>
      <c r="R13" s="21"/>
      <c r="S13" s="21"/>
      <c r="T13" s="15"/>
      <c r="U13" s="15"/>
      <c r="V13" s="15"/>
      <c r="W13" s="15"/>
      <c r="X13" s="15"/>
      <c r="Y13" s="15"/>
      <c r="Z13" s="15">
        <v>0</v>
      </c>
      <c r="AA13" s="5"/>
      <c r="AB13" s="6"/>
      <c r="AD13" s="55" t="e">
        <f t="shared" si="7"/>
        <v>#VALUE!</v>
      </c>
      <c r="AE13" s="55">
        <f t="shared" si="7"/>
        <v>0</v>
      </c>
    </row>
    <row r="14" spans="1:31" ht="21" x14ac:dyDescent="0.35">
      <c r="B14" s="12"/>
      <c r="C14" s="25"/>
      <c r="D14" s="47" t="s">
        <v>28</v>
      </c>
      <c r="E14" s="48">
        <f>I14</f>
        <v>2900</v>
      </c>
      <c r="F14" s="11">
        <f>J14</f>
        <v>1750</v>
      </c>
      <c r="G14" s="26"/>
      <c r="H14" s="13"/>
      <c r="I14" s="50">
        <f t="shared" ref="I14" si="8">MROUND(L14+47,100)</f>
        <v>2900</v>
      </c>
      <c r="J14" s="50">
        <f t="shared" ref="J14" si="9">MROUND(M14+24,50)</f>
        <v>1750</v>
      </c>
      <c r="K14" s="10"/>
      <c r="L14" s="51">
        <v>2875</v>
      </c>
      <c r="M14" s="57">
        <v>1724.9999999999998</v>
      </c>
      <c r="N14" s="9"/>
      <c r="O14" s="62"/>
      <c r="P14" s="62">
        <v>625</v>
      </c>
      <c r="Q14" s="62">
        <v>625</v>
      </c>
      <c r="R14" s="62">
        <v>625</v>
      </c>
      <c r="S14" s="62">
        <v>625</v>
      </c>
      <c r="T14" s="65">
        <v>625</v>
      </c>
      <c r="U14" s="65">
        <v>500</v>
      </c>
      <c r="V14" s="65">
        <v>500</v>
      </c>
      <c r="W14" s="65">
        <v>500</v>
      </c>
      <c r="X14" s="65">
        <v>500</v>
      </c>
      <c r="Y14" s="65">
        <v>500</v>
      </c>
      <c r="Z14" s="66">
        <v>625</v>
      </c>
      <c r="AA14" s="38">
        <v>500</v>
      </c>
      <c r="AB14" s="39"/>
      <c r="AD14" s="55">
        <f t="shared" si="7"/>
        <v>3334.9999999999995</v>
      </c>
      <c r="AE14" s="55">
        <f t="shared" si="7"/>
        <v>2012.4999999999998</v>
      </c>
    </row>
    <row r="15" spans="1:31" ht="9.9" customHeight="1" x14ac:dyDescent="0.35">
      <c r="B15" s="12"/>
      <c r="C15" s="67"/>
      <c r="D15" s="68"/>
      <c r="E15" s="69"/>
      <c r="F15" s="70"/>
      <c r="G15" s="71"/>
      <c r="H15" s="13"/>
      <c r="I15" s="50"/>
      <c r="J15" s="50"/>
      <c r="K15" s="10"/>
      <c r="L15" s="2"/>
      <c r="M15" s="2"/>
      <c r="N15" s="9"/>
      <c r="O15" s="72"/>
      <c r="P15" s="72"/>
      <c r="Q15" s="72"/>
      <c r="R15" s="72"/>
      <c r="S15" s="72"/>
      <c r="T15" s="65"/>
      <c r="U15" s="65"/>
      <c r="V15" s="65"/>
      <c r="W15" s="65"/>
      <c r="X15" s="65"/>
      <c r="Y15" s="65"/>
      <c r="Z15" s="66"/>
      <c r="AA15" s="38"/>
      <c r="AB15" s="39"/>
    </row>
    <row r="16" spans="1:31" ht="10.95" customHeight="1" x14ac:dyDescent="0.35">
      <c r="B16" s="12"/>
      <c r="C16" s="13"/>
      <c r="D16" s="73"/>
      <c r="E16" s="74"/>
      <c r="F16" s="75"/>
      <c r="G16" s="13"/>
      <c r="H16" s="13"/>
      <c r="I16" s="8"/>
      <c r="J16" s="8"/>
      <c r="K16" s="10"/>
      <c r="L16" s="2"/>
      <c r="M16" s="2"/>
      <c r="N16" s="9"/>
      <c r="O16" s="34">
        <v>45377</v>
      </c>
      <c r="P16" s="34">
        <v>45295</v>
      </c>
      <c r="Q16" s="34">
        <v>45295</v>
      </c>
      <c r="R16" s="72"/>
      <c r="S16" s="72"/>
      <c r="T16" s="65"/>
      <c r="U16" s="65"/>
      <c r="V16" s="65"/>
      <c r="W16" s="65"/>
      <c r="X16" s="65"/>
      <c r="Y16" s="65"/>
      <c r="Z16" s="66"/>
      <c r="AA16" s="38"/>
      <c r="AB16" s="39"/>
    </row>
  </sheetData>
  <mergeCells count="7">
    <mergeCell ref="I13:J13"/>
    <mergeCell ref="L13:M13"/>
    <mergeCell ref="D2:F2"/>
    <mergeCell ref="I4:J4"/>
    <mergeCell ref="L4:M4"/>
    <mergeCell ref="I10:J10"/>
    <mergeCell ref="L10:M10"/>
  </mergeCells>
  <printOptions horizontalCentered="1"/>
  <pageMargins left="0.51181102362204722" right="0.31496062992125984" top="0.55118110236220474" bottom="0.55118110236220474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16"/>
  <sheetViews>
    <sheetView topLeftCell="E1" workbookViewId="0">
      <selection activeCell="H5" sqref="H5"/>
    </sheetView>
  </sheetViews>
  <sheetFormatPr baseColWidth="10" defaultRowHeight="14.4" x14ac:dyDescent="0.3"/>
  <cols>
    <col min="3" max="3" width="1.6640625" customWidth="1"/>
    <col min="4" max="4" width="62.88671875" customWidth="1"/>
    <col min="5" max="6" width="13.6640625" customWidth="1"/>
    <col min="7" max="7" width="1.6640625" customWidth="1"/>
    <col min="8" max="8" width="14.44140625" customWidth="1"/>
    <col min="9" max="9" width="14.5546875" customWidth="1"/>
    <col min="10" max="10" width="2.6640625" customWidth="1"/>
    <col min="11" max="12" width="11.5546875" customWidth="1"/>
    <col min="13" max="13" width="2.6640625" customWidth="1"/>
    <col min="14" max="15" width="16.109375" style="20" bestFit="1" customWidth="1"/>
    <col min="16" max="19" width="16.109375" style="20" hidden="1" customWidth="1"/>
    <col min="20" max="23" width="16.109375" style="17" hidden="1" customWidth="1"/>
    <col min="24" max="25" width="15.88671875" style="17" hidden="1" customWidth="1"/>
    <col min="26" max="26" width="14.5546875" style="17" hidden="1" customWidth="1"/>
    <col min="27" max="27" width="11.44140625" hidden="1" customWidth="1"/>
    <col min="28" max="28" width="14.5546875" hidden="1" customWidth="1"/>
    <col min="29" max="29" width="11.44140625" hidden="1" customWidth="1"/>
  </cols>
  <sheetData>
    <row r="1" spans="1:34" ht="9.9" customHeight="1" x14ac:dyDescent="0.25">
      <c r="C1" s="22"/>
      <c r="D1" s="23"/>
      <c r="E1" s="23"/>
      <c r="F1" s="23"/>
      <c r="G1" s="24"/>
    </row>
    <row r="2" spans="1:34" s="32" customFormat="1" ht="24.75" x14ac:dyDescent="0.35">
      <c r="A2"/>
      <c r="B2"/>
      <c r="C2" s="25"/>
      <c r="D2" s="149" t="s">
        <v>1</v>
      </c>
      <c r="E2" s="150"/>
      <c r="F2" s="151"/>
      <c r="G2" s="26"/>
      <c r="H2" s="27" t="s">
        <v>0</v>
      </c>
      <c r="I2" s="83" t="s">
        <v>33</v>
      </c>
      <c r="J2" s="10"/>
      <c r="K2" s="1" t="s">
        <v>2</v>
      </c>
      <c r="L2" s="4" t="s">
        <v>3</v>
      </c>
      <c r="M2" s="9"/>
      <c r="N2" s="29">
        <v>45434</v>
      </c>
      <c r="O2" s="29">
        <v>45377</v>
      </c>
      <c r="P2" s="30"/>
      <c r="Q2" s="30"/>
      <c r="R2" s="30"/>
      <c r="S2" s="30" t="s">
        <v>4</v>
      </c>
      <c r="T2" s="31"/>
      <c r="U2" s="31"/>
      <c r="V2" s="31"/>
      <c r="W2" s="31"/>
      <c r="X2" s="31"/>
      <c r="Y2" s="31"/>
      <c r="Z2" s="31">
        <v>0.25</v>
      </c>
      <c r="AA2" s="5"/>
      <c r="AB2" s="6"/>
    </row>
    <row r="3" spans="1:34" ht="9.9" customHeight="1" thickBot="1" x14ac:dyDescent="0.4">
      <c r="C3" s="25"/>
      <c r="D3" s="33"/>
      <c r="E3" s="33"/>
      <c r="F3" s="33"/>
      <c r="G3" s="26"/>
      <c r="H3" s="14"/>
      <c r="I3" s="8"/>
      <c r="J3" s="2"/>
      <c r="K3" s="2"/>
      <c r="L3" s="3"/>
      <c r="M3" s="19"/>
      <c r="N3" s="34"/>
      <c r="O3" s="34"/>
      <c r="P3" s="35">
        <v>45316</v>
      </c>
      <c r="Q3" s="35">
        <v>45290</v>
      </c>
      <c r="R3" s="35">
        <v>45290</v>
      </c>
      <c r="S3" s="34">
        <v>45274</v>
      </c>
      <c r="T3" s="36">
        <v>45271</v>
      </c>
      <c r="U3" s="36">
        <v>45268</v>
      </c>
      <c r="V3" s="36">
        <v>45230</v>
      </c>
      <c r="W3" s="36">
        <v>45218</v>
      </c>
      <c r="X3" s="36">
        <v>45183</v>
      </c>
      <c r="Y3" s="37">
        <v>45161</v>
      </c>
      <c r="Z3" s="35">
        <v>45155</v>
      </c>
      <c r="AA3" s="38"/>
      <c r="AB3" s="39"/>
      <c r="AC3" s="16"/>
      <c r="AD3" t="s">
        <v>29</v>
      </c>
    </row>
    <row r="4" spans="1:34" ht="21.75" thickBot="1" x14ac:dyDescent="0.4">
      <c r="C4" s="25"/>
      <c r="D4" s="40" t="s">
        <v>5</v>
      </c>
      <c r="E4" s="41"/>
      <c r="F4" s="42"/>
      <c r="G4" s="26"/>
      <c r="H4" s="147" t="s">
        <v>6</v>
      </c>
      <c r="I4" s="148"/>
      <c r="J4" s="10"/>
      <c r="K4" s="147" t="s">
        <v>6</v>
      </c>
      <c r="L4" s="148"/>
      <c r="M4" s="9"/>
      <c r="N4" s="43" t="s">
        <v>30</v>
      </c>
      <c r="O4" s="43" t="s">
        <v>7</v>
      </c>
      <c r="P4" s="44" t="s">
        <v>8</v>
      </c>
      <c r="Q4" s="44" t="s">
        <v>9</v>
      </c>
      <c r="R4" s="44" t="s">
        <v>9</v>
      </c>
      <c r="S4" s="45" t="s">
        <v>10</v>
      </c>
      <c r="T4" s="46" t="s">
        <v>11</v>
      </c>
      <c r="U4" s="46" t="s">
        <v>11</v>
      </c>
      <c r="V4" s="15"/>
      <c r="W4" s="15"/>
      <c r="X4" s="15"/>
      <c r="Y4" s="15"/>
      <c r="Z4" s="15"/>
      <c r="AA4" s="5"/>
      <c r="AB4" s="6"/>
      <c r="AD4" s="76" t="s">
        <v>6</v>
      </c>
      <c r="AE4" s="81">
        <v>1.1100000000000001</v>
      </c>
      <c r="AG4" s="55" t="s">
        <v>6</v>
      </c>
      <c r="AH4" s="55"/>
    </row>
    <row r="5" spans="1:34" ht="21" x14ac:dyDescent="0.4">
      <c r="B5" s="12"/>
      <c r="C5" s="25"/>
      <c r="D5" s="47" t="s">
        <v>13</v>
      </c>
      <c r="E5" s="48">
        <f>H5</f>
        <v>232000</v>
      </c>
      <c r="F5" s="49">
        <v>140500</v>
      </c>
      <c r="G5" s="26"/>
      <c r="H5" s="50">
        <f>MROUND(K5+47,100)</f>
        <v>232000</v>
      </c>
      <c r="I5" s="82">
        <f>MROUND(L5+24,50)</f>
        <v>140450</v>
      </c>
      <c r="J5" s="10"/>
      <c r="K5" s="51">
        <v>231990.00000000006</v>
      </c>
      <c r="L5" s="51">
        <v>140415.00000000003</v>
      </c>
      <c r="M5" s="9"/>
      <c r="N5" s="52"/>
      <c r="O5" s="52"/>
      <c r="P5" s="52">
        <v>95000</v>
      </c>
      <c r="Q5" s="52">
        <v>75000</v>
      </c>
      <c r="R5" s="52">
        <v>75000</v>
      </c>
      <c r="S5" s="52">
        <v>75000</v>
      </c>
      <c r="T5" s="53">
        <v>75000</v>
      </c>
      <c r="U5" s="53">
        <v>60000</v>
      </c>
      <c r="V5" s="53">
        <v>60000</v>
      </c>
      <c r="W5" s="53">
        <v>60000</v>
      </c>
      <c r="X5" s="15">
        <v>50000</v>
      </c>
      <c r="Y5" s="15">
        <v>50000</v>
      </c>
      <c r="Z5" s="15">
        <v>50000</v>
      </c>
      <c r="AA5" s="5">
        <v>40000</v>
      </c>
      <c r="AB5" s="6"/>
      <c r="AC5" s="54"/>
      <c r="AD5" s="55">
        <f>AG5*$AE$4</f>
        <v>231990.00000000006</v>
      </c>
      <c r="AE5" s="77">
        <f>AH5*$AE$4</f>
        <v>140415.00000000003</v>
      </c>
      <c r="AG5" s="55">
        <v>209000.00000000003</v>
      </c>
      <c r="AH5" s="55">
        <v>126500.00000000001</v>
      </c>
    </row>
    <row r="6" spans="1:34" ht="21" x14ac:dyDescent="0.35">
      <c r="B6" s="12"/>
      <c r="C6" s="25"/>
      <c r="D6" s="47" t="s">
        <v>14</v>
      </c>
      <c r="E6" s="48">
        <f>H6</f>
        <v>51600</v>
      </c>
      <c r="F6" s="49">
        <v>29000</v>
      </c>
      <c r="G6" s="26"/>
      <c r="H6" s="50">
        <f t="shared" ref="H6:H9" si="0">MROUND(K6+47,100)</f>
        <v>51600</v>
      </c>
      <c r="I6" s="82">
        <f t="shared" ref="I6:I9" si="1">MROUND(L6+24,50)</f>
        <v>28950</v>
      </c>
      <c r="J6" s="56"/>
      <c r="K6" s="51">
        <v>51526.200000000012</v>
      </c>
      <c r="L6" s="57">
        <v>28937.700000000008</v>
      </c>
      <c r="M6" s="58" t="s">
        <v>15</v>
      </c>
      <c r="N6" s="52"/>
      <c r="O6" s="52"/>
      <c r="P6" s="52">
        <v>15625</v>
      </c>
      <c r="Q6" s="52">
        <v>15625</v>
      </c>
      <c r="R6" s="52">
        <v>15625</v>
      </c>
      <c r="S6" s="52">
        <v>15625</v>
      </c>
      <c r="T6" s="53">
        <v>15625</v>
      </c>
      <c r="U6" s="53">
        <v>12500</v>
      </c>
      <c r="V6" s="53">
        <v>12500</v>
      </c>
      <c r="W6" s="53">
        <v>12500</v>
      </c>
      <c r="X6" s="59">
        <v>1250</v>
      </c>
      <c r="Y6" s="18">
        <v>1075</v>
      </c>
      <c r="Z6" s="15">
        <v>1250</v>
      </c>
      <c r="AA6" s="5">
        <v>1000</v>
      </c>
      <c r="AB6" s="6"/>
      <c r="AC6" s="54"/>
      <c r="AD6" s="55">
        <f t="shared" ref="AD6:AD9" si="2">AG6*$AE$4</f>
        <v>51526.200000000012</v>
      </c>
      <c r="AE6" s="55">
        <f t="shared" ref="AE6:AE9" si="3">AH6*$AE$4</f>
        <v>28937.700000000008</v>
      </c>
      <c r="AG6" s="55">
        <v>46420.000000000007</v>
      </c>
      <c r="AH6" s="55">
        <v>26070.000000000004</v>
      </c>
    </row>
    <row r="7" spans="1:34" ht="21" x14ac:dyDescent="0.35">
      <c r="B7" s="12"/>
      <c r="C7" s="25"/>
      <c r="D7" s="7" t="s">
        <v>16</v>
      </c>
      <c r="E7" s="48">
        <f t="shared" ref="E7:E9" si="4">H7</f>
        <v>6800</v>
      </c>
      <c r="F7" s="49">
        <v>4000</v>
      </c>
      <c r="G7" s="26"/>
      <c r="H7" s="50">
        <f t="shared" si="0"/>
        <v>6800</v>
      </c>
      <c r="I7" s="82">
        <f t="shared" si="1"/>
        <v>3950</v>
      </c>
      <c r="J7" s="56"/>
      <c r="K7" s="51">
        <v>6715.5000000000018</v>
      </c>
      <c r="L7" s="57">
        <v>3907.2000000000007</v>
      </c>
      <c r="M7" s="60" t="s">
        <v>15</v>
      </c>
      <c r="N7" s="61"/>
      <c r="O7" s="61"/>
      <c r="P7" s="61" t="s">
        <v>17</v>
      </c>
      <c r="Q7" s="52">
        <v>1562.5</v>
      </c>
      <c r="R7" s="52">
        <v>1562.5</v>
      </c>
      <c r="S7" s="52">
        <v>1562.5</v>
      </c>
      <c r="T7" s="53">
        <v>1562.5</v>
      </c>
      <c r="U7" s="53">
        <v>1250</v>
      </c>
      <c r="V7" s="53">
        <v>1250</v>
      </c>
      <c r="W7" s="53">
        <v>1250</v>
      </c>
      <c r="X7" s="59">
        <v>1250</v>
      </c>
      <c r="Y7" s="18">
        <v>1075</v>
      </c>
      <c r="Z7" s="15">
        <v>1250</v>
      </c>
      <c r="AA7" s="5">
        <v>1000</v>
      </c>
      <c r="AB7" s="6"/>
      <c r="AC7" s="54"/>
      <c r="AD7" s="55">
        <f t="shared" si="2"/>
        <v>6715.5000000000018</v>
      </c>
      <c r="AE7" s="55">
        <f t="shared" si="3"/>
        <v>3907.2000000000007</v>
      </c>
      <c r="AG7" s="55">
        <v>6050.0000000000009</v>
      </c>
      <c r="AH7" s="55">
        <v>3520.0000000000005</v>
      </c>
    </row>
    <row r="8" spans="1:34" ht="21" x14ac:dyDescent="0.35">
      <c r="B8" s="12"/>
      <c r="C8" s="25"/>
      <c r="D8" s="7" t="s">
        <v>18</v>
      </c>
      <c r="E8" s="48">
        <f t="shared" si="4"/>
        <v>1500</v>
      </c>
      <c r="F8" s="49">
        <f t="shared" ref="F8:F9" si="5">I8</f>
        <v>1000</v>
      </c>
      <c r="G8" s="26"/>
      <c r="H8" s="50">
        <f t="shared" si="0"/>
        <v>1500</v>
      </c>
      <c r="I8" s="50">
        <f t="shared" si="1"/>
        <v>1000</v>
      </c>
      <c r="J8" s="10"/>
      <c r="K8" s="51">
        <v>1404.15</v>
      </c>
      <c r="L8" s="57">
        <v>952.38000000000022</v>
      </c>
      <c r="M8" s="60" t="s">
        <v>15</v>
      </c>
      <c r="N8" s="61"/>
      <c r="O8" s="61"/>
      <c r="P8" s="61" t="s">
        <v>17</v>
      </c>
      <c r="Q8" s="62">
        <v>390.625</v>
      </c>
      <c r="R8" s="62">
        <v>390.625</v>
      </c>
      <c r="S8" s="62">
        <v>390.625</v>
      </c>
      <c r="T8" s="63">
        <v>390.625</v>
      </c>
      <c r="U8" s="63">
        <v>312.5</v>
      </c>
      <c r="V8" s="63">
        <v>312.5</v>
      </c>
      <c r="W8" s="63">
        <v>312.5</v>
      </c>
      <c r="X8" s="63">
        <v>312.5</v>
      </c>
      <c r="Y8" s="18">
        <v>268.75</v>
      </c>
      <c r="Z8" s="15">
        <v>312.5</v>
      </c>
      <c r="AA8" s="5">
        <v>250</v>
      </c>
      <c r="AB8" s="6"/>
      <c r="AC8" s="54"/>
      <c r="AD8" s="55">
        <f t="shared" si="2"/>
        <v>1404.15</v>
      </c>
      <c r="AE8" s="55">
        <f t="shared" si="3"/>
        <v>952.38000000000022</v>
      </c>
      <c r="AG8" s="55">
        <v>1265</v>
      </c>
      <c r="AH8" s="55">
        <v>858.00000000000011</v>
      </c>
    </row>
    <row r="9" spans="1:34" ht="21.75" thickBot="1" x14ac:dyDescent="0.4">
      <c r="B9" s="12"/>
      <c r="C9" s="25"/>
      <c r="D9" s="7" t="s">
        <v>19</v>
      </c>
      <c r="E9" s="48">
        <f t="shared" si="4"/>
        <v>800</v>
      </c>
      <c r="F9" s="49">
        <f t="shared" si="5"/>
        <v>550</v>
      </c>
      <c r="G9" s="26"/>
      <c r="H9" s="50">
        <f t="shared" si="0"/>
        <v>800</v>
      </c>
      <c r="I9" s="50">
        <f t="shared" si="1"/>
        <v>550</v>
      </c>
      <c r="J9" s="10"/>
      <c r="K9" s="51">
        <v>732.6</v>
      </c>
      <c r="L9" s="57">
        <v>549.45000000000016</v>
      </c>
      <c r="M9" s="60" t="s">
        <v>15</v>
      </c>
      <c r="N9" s="61"/>
      <c r="O9" s="61"/>
      <c r="P9" s="61" t="s">
        <v>17</v>
      </c>
      <c r="Q9" s="62">
        <v>234.25787106446776</v>
      </c>
      <c r="R9" s="62">
        <v>234.25787106446776</v>
      </c>
      <c r="S9" s="62">
        <v>234.25787106446776</v>
      </c>
      <c r="T9" s="63">
        <v>234.25787106446776</v>
      </c>
      <c r="U9" s="63">
        <v>187.40629685157421</v>
      </c>
      <c r="V9" s="63">
        <v>187.40629685157421</v>
      </c>
      <c r="W9" s="63">
        <v>187.40629685157421</v>
      </c>
      <c r="X9" s="63">
        <v>187.40629685157421</v>
      </c>
      <c r="Y9" s="18">
        <v>161.16941529235382</v>
      </c>
      <c r="Z9" s="15">
        <v>187.5</v>
      </c>
      <c r="AA9" s="5">
        <v>150</v>
      </c>
      <c r="AB9" s="6"/>
      <c r="AC9" s="54"/>
      <c r="AD9" s="55">
        <f t="shared" si="2"/>
        <v>732.6</v>
      </c>
      <c r="AE9" s="80">
        <f t="shared" si="3"/>
        <v>549.45000000000016</v>
      </c>
      <c r="AG9" s="55">
        <v>660</v>
      </c>
      <c r="AH9" s="55">
        <v>495.00000000000006</v>
      </c>
    </row>
    <row r="10" spans="1:34" ht="21.75" thickBot="1" x14ac:dyDescent="0.4">
      <c r="C10" s="25"/>
      <c r="D10" s="40" t="s">
        <v>20</v>
      </c>
      <c r="E10" s="41"/>
      <c r="F10" s="42"/>
      <c r="G10" s="26"/>
      <c r="H10" s="147" t="s">
        <v>21</v>
      </c>
      <c r="I10" s="148"/>
      <c r="J10" s="10"/>
      <c r="K10" s="147" t="s">
        <v>21</v>
      </c>
      <c r="L10" s="148"/>
      <c r="M10" s="9"/>
      <c r="N10" s="21" t="s">
        <v>31</v>
      </c>
      <c r="O10" s="21" t="s">
        <v>22</v>
      </c>
      <c r="P10" s="21"/>
      <c r="Q10" s="21"/>
      <c r="R10" s="21"/>
      <c r="S10" s="21"/>
      <c r="T10" s="15"/>
      <c r="U10" s="15"/>
      <c r="V10" s="15"/>
      <c r="W10" s="15"/>
      <c r="X10" s="15"/>
      <c r="Y10" s="15"/>
      <c r="Z10" s="15">
        <v>0</v>
      </c>
      <c r="AA10" s="5"/>
      <c r="AB10" s="6"/>
      <c r="AD10" s="79" t="s">
        <v>21</v>
      </c>
      <c r="AE10" s="78">
        <v>1.1100000000000001</v>
      </c>
      <c r="AG10" s="55" t="s">
        <v>21</v>
      </c>
      <c r="AH10" s="55"/>
    </row>
    <row r="11" spans="1:34" ht="21" x14ac:dyDescent="0.4">
      <c r="B11" s="12"/>
      <c r="C11" s="25"/>
      <c r="D11" s="47" t="s">
        <v>23</v>
      </c>
      <c r="E11" s="48">
        <f>H11</f>
        <v>229800</v>
      </c>
      <c r="F11" s="11">
        <f>I11</f>
        <v>139900</v>
      </c>
      <c r="G11" s="26"/>
      <c r="H11" s="50">
        <f t="shared" ref="H11:H12" si="6">MROUND(K11+47,100)</f>
        <v>229800</v>
      </c>
      <c r="I11" s="50">
        <f t="shared" ref="I11:I12" si="7">MROUND(L11+24,50)</f>
        <v>139900</v>
      </c>
      <c r="J11" s="10"/>
      <c r="K11" s="51">
        <v>229770</v>
      </c>
      <c r="L11" s="51">
        <v>139860</v>
      </c>
      <c r="M11" s="9"/>
      <c r="N11" s="21"/>
      <c r="O11" s="21"/>
      <c r="P11" s="21">
        <v>70312.5</v>
      </c>
      <c r="Q11" s="21">
        <v>70312.5</v>
      </c>
      <c r="R11" s="21">
        <v>70312.5</v>
      </c>
      <c r="S11" s="21">
        <v>70312.5</v>
      </c>
      <c r="T11" s="15">
        <v>70312.5</v>
      </c>
      <c r="U11" s="15">
        <v>56250</v>
      </c>
      <c r="V11" s="15">
        <v>56250</v>
      </c>
      <c r="W11" s="15">
        <v>56250</v>
      </c>
      <c r="X11" s="15">
        <v>56250</v>
      </c>
      <c r="Y11" s="15">
        <v>56250</v>
      </c>
      <c r="Z11" s="15">
        <v>56250</v>
      </c>
      <c r="AA11" s="5">
        <v>45000</v>
      </c>
      <c r="AB11" s="6"/>
      <c r="AD11" s="55">
        <f>AG11*$AE$10</f>
        <v>229770</v>
      </c>
      <c r="AE11" s="77">
        <f>AH11*$AE$10</f>
        <v>139860</v>
      </c>
      <c r="AG11" s="55">
        <v>206999.99999999997</v>
      </c>
      <c r="AH11" s="55">
        <v>126000</v>
      </c>
    </row>
    <row r="12" spans="1:34" ht="21.75" thickBot="1" x14ac:dyDescent="0.4">
      <c r="B12" s="12"/>
      <c r="C12" s="25"/>
      <c r="D12" s="47" t="s">
        <v>24</v>
      </c>
      <c r="E12" s="48">
        <f>H12</f>
        <v>5200</v>
      </c>
      <c r="F12" s="11">
        <f>I12</f>
        <v>3200</v>
      </c>
      <c r="G12" s="26"/>
      <c r="H12" s="50">
        <f t="shared" si="6"/>
        <v>5200</v>
      </c>
      <c r="I12" s="50">
        <f t="shared" si="7"/>
        <v>3200</v>
      </c>
      <c r="J12" s="56"/>
      <c r="K12" s="51">
        <v>5106</v>
      </c>
      <c r="L12" s="51">
        <v>3191.2500000000005</v>
      </c>
      <c r="M12" s="58" t="s">
        <v>15</v>
      </c>
      <c r="N12" s="64"/>
      <c r="O12" s="64"/>
      <c r="P12" s="64">
        <v>2000</v>
      </c>
      <c r="Q12" s="64">
        <v>1375</v>
      </c>
      <c r="R12" s="64">
        <v>1375</v>
      </c>
      <c r="S12" s="64">
        <v>1375</v>
      </c>
      <c r="T12" s="59">
        <v>1375</v>
      </c>
      <c r="U12" s="59">
        <v>1100</v>
      </c>
      <c r="V12" s="59">
        <v>1100</v>
      </c>
      <c r="W12" s="59">
        <v>1100</v>
      </c>
      <c r="X12" s="59">
        <v>1100</v>
      </c>
      <c r="Y12" s="18">
        <v>900</v>
      </c>
      <c r="Z12" s="15">
        <v>1031.25</v>
      </c>
      <c r="AA12" s="5">
        <v>825</v>
      </c>
      <c r="AB12" s="6"/>
      <c r="AD12" s="55">
        <f>AG12*$AE$10</f>
        <v>5106</v>
      </c>
      <c r="AE12" s="77">
        <f>AH12*$AE$10</f>
        <v>3191.2500000000005</v>
      </c>
      <c r="AG12" s="55">
        <v>4600</v>
      </c>
      <c r="AH12" s="55">
        <v>2875</v>
      </c>
    </row>
    <row r="13" spans="1:34" ht="21.75" thickBot="1" x14ac:dyDescent="0.4">
      <c r="C13" s="25"/>
      <c r="D13" s="40" t="s">
        <v>25</v>
      </c>
      <c r="E13" s="41"/>
      <c r="F13" s="42"/>
      <c r="G13" s="26"/>
      <c r="H13" s="147" t="s">
        <v>26</v>
      </c>
      <c r="I13" s="148"/>
      <c r="J13" s="10"/>
      <c r="K13" s="147" t="s">
        <v>26</v>
      </c>
      <c r="L13" s="148"/>
      <c r="M13" s="9"/>
      <c r="N13" s="21" t="s">
        <v>32</v>
      </c>
      <c r="O13" s="21" t="s">
        <v>27</v>
      </c>
      <c r="P13" s="21"/>
      <c r="Q13" s="21"/>
      <c r="R13" s="21"/>
      <c r="S13" s="21"/>
      <c r="T13" s="15"/>
      <c r="U13" s="15"/>
      <c r="V13" s="15"/>
      <c r="W13" s="15"/>
      <c r="X13" s="15"/>
      <c r="Y13" s="15"/>
      <c r="Z13" s="15">
        <v>0</v>
      </c>
      <c r="AA13" s="5"/>
      <c r="AB13" s="6"/>
      <c r="AD13" s="79" t="s">
        <v>26</v>
      </c>
      <c r="AE13" s="78">
        <v>1.1399999999999999</v>
      </c>
      <c r="AG13" s="55" t="s">
        <v>26</v>
      </c>
      <c r="AH13" s="55"/>
    </row>
    <row r="14" spans="1:34" ht="21" x14ac:dyDescent="0.35">
      <c r="B14" s="12"/>
      <c r="C14" s="25"/>
      <c r="D14" s="47" t="s">
        <v>28</v>
      </c>
      <c r="E14" s="48">
        <f>H14</f>
        <v>3300</v>
      </c>
      <c r="F14" s="11">
        <f>I14</f>
        <v>2000</v>
      </c>
      <c r="G14" s="26"/>
      <c r="H14" s="50">
        <f t="shared" ref="H14" si="8">MROUND(K14+47,100)</f>
        <v>3300</v>
      </c>
      <c r="I14" s="50">
        <f t="shared" ref="I14" si="9">MROUND(L14+24,50)</f>
        <v>2000</v>
      </c>
      <c r="J14" s="10"/>
      <c r="K14" s="51">
        <v>3277.4999999999995</v>
      </c>
      <c r="L14" s="57">
        <v>1966.4999999999995</v>
      </c>
      <c r="M14" s="9"/>
      <c r="N14" s="62"/>
      <c r="O14" s="62"/>
      <c r="P14" s="62">
        <v>625</v>
      </c>
      <c r="Q14" s="62">
        <v>625</v>
      </c>
      <c r="R14" s="62">
        <v>625</v>
      </c>
      <c r="S14" s="62">
        <v>625</v>
      </c>
      <c r="T14" s="65">
        <v>625</v>
      </c>
      <c r="U14" s="65">
        <v>500</v>
      </c>
      <c r="V14" s="65">
        <v>500</v>
      </c>
      <c r="W14" s="65">
        <v>500</v>
      </c>
      <c r="X14" s="65">
        <v>500</v>
      </c>
      <c r="Y14" s="65">
        <v>500</v>
      </c>
      <c r="Z14" s="66">
        <v>625</v>
      </c>
      <c r="AA14" s="38">
        <v>500</v>
      </c>
      <c r="AB14" s="39"/>
      <c r="AD14" s="55">
        <f>AG14*$AE$13</f>
        <v>3277.4999999999995</v>
      </c>
      <c r="AE14" s="77">
        <f>AH14*$AE$13</f>
        <v>1966.4999999999995</v>
      </c>
      <c r="AG14" s="55">
        <v>2875</v>
      </c>
      <c r="AH14" s="55">
        <v>1724.9999999999998</v>
      </c>
    </row>
    <row r="15" spans="1:34" ht="9.9" customHeight="1" x14ac:dyDescent="0.35">
      <c r="B15" s="12"/>
      <c r="C15" s="67"/>
      <c r="D15" s="68"/>
      <c r="E15" s="69"/>
      <c r="F15" s="70"/>
      <c r="G15" s="71"/>
      <c r="H15" s="50"/>
      <c r="I15" s="50"/>
      <c r="J15" s="10"/>
      <c r="K15" s="2"/>
      <c r="L15" s="2"/>
      <c r="M15" s="9"/>
      <c r="N15" s="72"/>
      <c r="O15" s="72"/>
      <c r="P15" s="72"/>
      <c r="Q15" s="72"/>
      <c r="R15" s="72"/>
      <c r="S15" s="72"/>
      <c r="T15" s="65"/>
      <c r="U15" s="65"/>
      <c r="V15" s="65"/>
      <c r="W15" s="65"/>
      <c r="X15" s="65"/>
      <c r="Y15" s="65"/>
      <c r="Z15" s="66"/>
      <c r="AA15" s="38"/>
      <c r="AB15" s="39"/>
    </row>
    <row r="16" spans="1:34" ht="10.95" customHeight="1" x14ac:dyDescent="0.35">
      <c r="B16" s="12"/>
      <c r="C16" s="13"/>
      <c r="D16" s="73"/>
      <c r="E16" s="74"/>
      <c r="F16" s="75"/>
      <c r="G16" s="13"/>
      <c r="H16" s="8"/>
      <c r="I16" s="8"/>
      <c r="J16" s="10"/>
      <c r="K16" s="2"/>
      <c r="L16" s="2"/>
      <c r="M16" s="9"/>
      <c r="N16" s="34"/>
      <c r="O16" s="34"/>
      <c r="P16" s="34">
        <v>45295</v>
      </c>
      <c r="Q16" s="34">
        <v>45295</v>
      </c>
      <c r="R16" s="72"/>
      <c r="S16" s="72"/>
      <c r="T16" s="65"/>
      <c r="U16" s="65"/>
      <c r="V16" s="65"/>
      <c r="W16" s="65"/>
      <c r="X16" s="65"/>
      <c r="Y16" s="65"/>
      <c r="Z16" s="66"/>
      <c r="AA16" s="38"/>
      <c r="AB16" s="39"/>
    </row>
  </sheetData>
  <mergeCells count="7">
    <mergeCell ref="H13:I13"/>
    <mergeCell ref="K13:L13"/>
    <mergeCell ref="D2:F2"/>
    <mergeCell ref="H4:I4"/>
    <mergeCell ref="K4:L4"/>
    <mergeCell ref="H10:I10"/>
    <mergeCell ref="K10:L10"/>
  </mergeCells>
  <printOptions horizontalCentered="1"/>
  <pageMargins left="0.51181102362204722" right="0.31496062992125984" top="0.55118110236220474" bottom="0.55118110236220474" header="0.31496062992125984" footer="0.31496062992125984"/>
  <pageSetup paperSize="9" orientation="portrait" r:id="rId1"/>
  <headerFooter>
    <oddHeader>&amp;LSUSTRATOS&amp;R"El Origen"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L46"/>
  <sheetViews>
    <sheetView topLeftCell="A8" workbookViewId="0">
      <selection activeCell="H11" sqref="H11:I11"/>
    </sheetView>
  </sheetViews>
  <sheetFormatPr baseColWidth="10" defaultRowHeight="14.4" x14ac:dyDescent="0.3"/>
  <cols>
    <col min="3" max="3" width="1.6640625" customWidth="1"/>
    <col min="4" max="4" width="62.88671875" customWidth="1"/>
    <col min="5" max="5" width="15.5546875" customWidth="1"/>
    <col min="6" max="6" width="14.6640625" customWidth="1"/>
    <col min="7" max="7" width="1.6640625" customWidth="1"/>
    <col min="8" max="8" width="14.44140625" customWidth="1"/>
    <col min="9" max="9" width="14.5546875" customWidth="1"/>
    <col min="10" max="10" width="2.6640625" customWidth="1"/>
    <col min="11" max="12" width="11.5546875" customWidth="1"/>
    <col min="13" max="13" width="2.6640625" customWidth="1"/>
    <col min="14" max="15" width="11.5546875" customWidth="1"/>
    <col min="16" max="16" width="2.6640625" customWidth="1"/>
    <col min="17" max="19" width="16.109375" style="20" bestFit="1" customWidth="1"/>
    <col min="20" max="23" width="16.109375" style="20" hidden="1" customWidth="1"/>
    <col min="24" max="27" width="16.109375" style="17" hidden="1" customWidth="1"/>
    <col min="28" max="29" width="15.88671875" style="17" hidden="1" customWidth="1"/>
    <col min="30" max="30" width="14.5546875" style="17" hidden="1" customWidth="1"/>
    <col min="31" max="31" width="11.44140625" hidden="1" customWidth="1"/>
    <col min="32" max="32" width="14.5546875" hidden="1" customWidth="1"/>
    <col min="33" max="33" width="11.44140625" hidden="1" customWidth="1"/>
  </cols>
  <sheetData>
    <row r="1" spans="1:38" ht="9.9" customHeight="1" x14ac:dyDescent="0.25">
      <c r="C1" s="22"/>
      <c r="D1" s="23"/>
      <c r="E1" s="23"/>
      <c r="F1" s="23"/>
      <c r="G1" s="24"/>
    </row>
    <row r="2" spans="1:38" s="32" customFormat="1" ht="24.75" x14ac:dyDescent="0.35">
      <c r="A2"/>
      <c r="B2"/>
      <c r="C2" s="25"/>
      <c r="D2" s="149" t="s">
        <v>1</v>
      </c>
      <c r="E2" s="150"/>
      <c r="F2" s="151"/>
      <c r="G2" s="26"/>
      <c r="H2" s="27" t="s">
        <v>0</v>
      </c>
      <c r="I2" s="83" t="s">
        <v>33</v>
      </c>
      <c r="J2" s="10"/>
      <c r="K2" s="1" t="s">
        <v>2</v>
      </c>
      <c r="L2" s="4" t="s">
        <v>3</v>
      </c>
      <c r="M2" s="9"/>
      <c r="N2" s="1" t="s">
        <v>2</v>
      </c>
      <c r="O2" s="4" t="s">
        <v>3</v>
      </c>
      <c r="P2" s="9"/>
      <c r="Q2" s="29">
        <v>45511</v>
      </c>
      <c r="R2" s="29">
        <v>45434</v>
      </c>
      <c r="S2" s="29">
        <v>45377</v>
      </c>
      <c r="T2" s="30"/>
      <c r="U2" s="30"/>
      <c r="V2" s="30"/>
      <c r="W2" s="30" t="s">
        <v>4</v>
      </c>
      <c r="X2" s="31"/>
      <c r="Y2" s="31"/>
      <c r="Z2" s="31"/>
      <c r="AA2" s="31"/>
      <c r="AB2" s="31"/>
      <c r="AC2" s="31"/>
      <c r="AD2" s="31">
        <v>0.25</v>
      </c>
      <c r="AE2" s="5"/>
      <c r="AF2" s="6"/>
    </row>
    <row r="3" spans="1:38" ht="9.9" customHeight="1" x14ac:dyDescent="0.35">
      <c r="C3" s="25"/>
      <c r="D3" s="33"/>
      <c r="E3" s="33"/>
      <c r="F3" s="33"/>
      <c r="G3" s="26"/>
      <c r="H3" s="14"/>
      <c r="I3" s="8"/>
      <c r="J3" s="2"/>
      <c r="K3" s="2"/>
      <c r="L3" s="3"/>
      <c r="M3" s="19"/>
      <c r="N3" s="2"/>
      <c r="O3" s="3"/>
      <c r="P3" s="19"/>
      <c r="Q3" s="34"/>
      <c r="R3" s="34"/>
      <c r="S3" s="34"/>
      <c r="T3" s="35">
        <v>45316</v>
      </c>
      <c r="U3" s="35">
        <v>45290</v>
      </c>
      <c r="V3" s="35">
        <v>45290</v>
      </c>
      <c r="W3" s="34">
        <v>45274</v>
      </c>
      <c r="X3" s="36">
        <v>45271</v>
      </c>
      <c r="Y3" s="36">
        <v>45268</v>
      </c>
      <c r="Z3" s="36">
        <v>45230</v>
      </c>
      <c r="AA3" s="36">
        <v>45218</v>
      </c>
      <c r="AB3" s="36">
        <v>45183</v>
      </c>
      <c r="AC3" s="37">
        <v>45161</v>
      </c>
      <c r="AD3" s="35">
        <v>45155</v>
      </c>
      <c r="AE3" s="38"/>
      <c r="AF3" s="39"/>
      <c r="AG3" s="16"/>
      <c r="AH3" t="s">
        <v>29</v>
      </c>
    </row>
    <row r="4" spans="1:38" ht="9.9" customHeight="1" thickBot="1" x14ac:dyDescent="0.4">
      <c r="C4" s="25"/>
      <c r="D4" s="33"/>
      <c r="E4" s="33"/>
      <c r="F4" s="33"/>
      <c r="G4" s="26"/>
      <c r="H4" s="14"/>
      <c r="I4" s="8"/>
      <c r="J4" s="2"/>
      <c r="K4" s="2"/>
      <c r="L4" s="3"/>
      <c r="M4" s="19"/>
      <c r="N4" s="2"/>
      <c r="O4" s="3"/>
      <c r="P4" s="19"/>
      <c r="Q4" s="34"/>
      <c r="R4" s="34"/>
      <c r="S4" s="34"/>
      <c r="T4" s="35">
        <v>45316</v>
      </c>
      <c r="U4" s="35">
        <v>45290</v>
      </c>
      <c r="V4" s="35">
        <v>45290</v>
      </c>
      <c r="W4" s="34">
        <v>45274</v>
      </c>
      <c r="X4" s="36">
        <v>45271</v>
      </c>
      <c r="Y4" s="36">
        <v>45268</v>
      </c>
      <c r="Z4" s="36">
        <v>45230</v>
      </c>
      <c r="AA4" s="36">
        <v>45218</v>
      </c>
      <c r="AB4" s="36">
        <v>45183</v>
      </c>
      <c r="AC4" s="37">
        <v>45161</v>
      </c>
      <c r="AD4" s="35">
        <v>45155</v>
      </c>
      <c r="AE4" s="38"/>
      <c r="AF4" s="39"/>
      <c r="AG4" s="16"/>
      <c r="AH4" t="s">
        <v>29</v>
      </c>
    </row>
    <row r="5" spans="1:38" ht="21.75" thickBot="1" x14ac:dyDescent="0.4">
      <c r="C5" s="25"/>
      <c r="D5" s="40" t="s">
        <v>5</v>
      </c>
      <c r="E5" s="41"/>
      <c r="F5" s="42"/>
      <c r="G5" s="26"/>
      <c r="H5" s="147" t="s">
        <v>6</v>
      </c>
      <c r="I5" s="148"/>
      <c r="J5" s="10"/>
      <c r="K5" s="147" t="s">
        <v>6</v>
      </c>
      <c r="L5" s="148"/>
      <c r="M5" s="9"/>
      <c r="N5" s="147" t="s">
        <v>6</v>
      </c>
      <c r="O5" s="148"/>
      <c r="P5" s="9"/>
      <c r="Q5" s="43"/>
      <c r="R5" s="43" t="s">
        <v>30</v>
      </c>
      <c r="S5" s="43" t="s">
        <v>7</v>
      </c>
      <c r="T5" s="44" t="s">
        <v>8</v>
      </c>
      <c r="U5" s="44" t="s">
        <v>9</v>
      </c>
      <c r="V5" s="44" t="s">
        <v>9</v>
      </c>
      <c r="W5" s="45" t="s">
        <v>10</v>
      </c>
      <c r="X5" s="46" t="s">
        <v>11</v>
      </c>
      <c r="Y5" s="46" t="s">
        <v>11</v>
      </c>
      <c r="Z5" s="15"/>
      <c r="AA5" s="15"/>
      <c r="AB5" s="15"/>
      <c r="AC5" s="15"/>
      <c r="AD5" s="15"/>
      <c r="AE5" s="5"/>
      <c r="AF5" s="6"/>
      <c r="AH5" s="76" t="s">
        <v>6</v>
      </c>
      <c r="AI5" s="81">
        <v>1.1100000000000001</v>
      </c>
      <c r="AK5" s="55" t="s">
        <v>6</v>
      </c>
      <c r="AL5" s="55"/>
    </row>
    <row r="6" spans="1:38" ht="21" x14ac:dyDescent="0.4">
      <c r="B6" s="12"/>
      <c r="C6" s="25"/>
      <c r="D6" s="47" t="s">
        <v>13</v>
      </c>
      <c r="E6" s="48">
        <f>H6</f>
        <v>330000</v>
      </c>
      <c r="F6" s="49">
        <f>I6</f>
        <v>210000</v>
      </c>
      <c r="G6" s="26"/>
      <c r="H6" s="50">
        <f>MROUND(K6+47,100)</f>
        <v>330000</v>
      </c>
      <c r="I6" s="82">
        <f>MROUND(L6+24,50)</f>
        <v>210000</v>
      </c>
      <c r="J6" s="10"/>
      <c r="K6" s="51">
        <v>330000</v>
      </c>
      <c r="L6" s="51">
        <v>210000</v>
      </c>
      <c r="M6" s="9"/>
      <c r="N6" s="51">
        <v>231990</v>
      </c>
      <c r="O6" s="51">
        <v>140415.00000000003</v>
      </c>
      <c r="P6" s="9"/>
      <c r="Q6" s="84">
        <f>K6/N6</f>
        <v>1.4224751066856329</v>
      </c>
      <c r="R6" s="52"/>
      <c r="S6" s="52"/>
      <c r="T6" s="52">
        <v>95000</v>
      </c>
      <c r="U6" s="52">
        <v>75000</v>
      </c>
      <c r="V6" s="52">
        <v>75000</v>
      </c>
      <c r="W6" s="52">
        <v>75000</v>
      </c>
      <c r="X6" s="53">
        <v>75000</v>
      </c>
      <c r="Y6" s="53">
        <v>60000</v>
      </c>
      <c r="Z6" s="53">
        <v>60000</v>
      </c>
      <c r="AA6" s="53">
        <v>60000</v>
      </c>
      <c r="AB6" s="15">
        <v>50000</v>
      </c>
      <c r="AC6" s="15">
        <v>50000</v>
      </c>
      <c r="AD6" s="15">
        <v>50000</v>
      </c>
      <c r="AE6" s="5">
        <v>40000</v>
      </c>
      <c r="AF6" s="6"/>
      <c r="AG6" s="54"/>
      <c r="AH6" s="55">
        <f>AK6*$AI$5</f>
        <v>231990.00000000006</v>
      </c>
      <c r="AI6" s="77">
        <f>AL6*$AI$5</f>
        <v>140415.00000000003</v>
      </c>
      <c r="AK6" s="55">
        <v>209000.00000000003</v>
      </c>
      <c r="AL6" s="55">
        <v>126500.00000000001</v>
      </c>
    </row>
    <row r="7" spans="1:38" ht="21" x14ac:dyDescent="0.35">
      <c r="B7" s="12"/>
      <c r="C7" s="25"/>
      <c r="D7" s="47" t="s">
        <v>14</v>
      </c>
      <c r="E7" s="48">
        <f>H7</f>
        <v>60000</v>
      </c>
      <c r="F7" s="49">
        <f>I7</f>
        <v>45000</v>
      </c>
      <c r="G7" s="26"/>
      <c r="H7" s="50">
        <f t="shared" ref="H7:H10" si="0">MROUND(K7+47,100)</f>
        <v>60000</v>
      </c>
      <c r="I7" s="82">
        <f t="shared" ref="I7:I10" si="1">MROUND(L7+24,50)</f>
        <v>45000</v>
      </c>
      <c r="J7" s="56"/>
      <c r="K7" s="51">
        <v>60000</v>
      </c>
      <c r="L7" s="57">
        <v>45000</v>
      </c>
      <c r="M7" s="58" t="s">
        <v>15</v>
      </c>
      <c r="N7" s="51">
        <v>51526.200000000012</v>
      </c>
      <c r="O7" s="57">
        <v>28937.700000000008</v>
      </c>
      <c r="P7" s="58" t="s">
        <v>15</v>
      </c>
      <c r="Q7" s="84">
        <f t="shared" ref="Q7:Q10" si="2">K7/N7</f>
        <v>1.164456140759458</v>
      </c>
      <c r="R7" s="52"/>
      <c r="S7" s="52"/>
      <c r="T7" s="52">
        <v>15625</v>
      </c>
      <c r="U7" s="52">
        <v>15625</v>
      </c>
      <c r="V7" s="52">
        <v>15625</v>
      </c>
      <c r="W7" s="52">
        <v>15625</v>
      </c>
      <c r="X7" s="53">
        <v>15625</v>
      </c>
      <c r="Y7" s="53">
        <v>12500</v>
      </c>
      <c r="Z7" s="53">
        <v>12500</v>
      </c>
      <c r="AA7" s="53">
        <v>12500</v>
      </c>
      <c r="AB7" s="59">
        <v>1250</v>
      </c>
      <c r="AC7" s="18">
        <v>1075</v>
      </c>
      <c r="AD7" s="15">
        <v>1250</v>
      </c>
      <c r="AE7" s="5">
        <v>1000</v>
      </c>
      <c r="AF7" s="6"/>
      <c r="AG7" s="54"/>
      <c r="AH7" s="55">
        <f t="shared" ref="AH7:AI10" si="3">AK7*$AI$5</f>
        <v>51526.200000000012</v>
      </c>
      <c r="AI7" s="55">
        <f t="shared" si="3"/>
        <v>28937.700000000008</v>
      </c>
      <c r="AK7" s="55">
        <v>46420.000000000007</v>
      </c>
      <c r="AL7" s="55">
        <v>26070.000000000004</v>
      </c>
    </row>
    <row r="8" spans="1:38" ht="21" x14ac:dyDescent="0.35">
      <c r="B8" s="12"/>
      <c r="C8" s="25"/>
      <c r="D8" s="7" t="s">
        <v>16</v>
      </c>
      <c r="E8" s="48">
        <f t="shared" ref="E8:F10" si="4">H8</f>
        <v>6800</v>
      </c>
      <c r="F8" s="49">
        <f>I8</f>
        <v>4000</v>
      </c>
      <c r="G8" s="26"/>
      <c r="H8" s="50">
        <v>6800</v>
      </c>
      <c r="I8" s="82">
        <v>4000</v>
      </c>
      <c r="J8" s="56"/>
      <c r="K8" s="51">
        <v>60000</v>
      </c>
      <c r="L8" s="57">
        <v>45000</v>
      </c>
      <c r="M8" s="60" t="s">
        <v>15</v>
      </c>
      <c r="N8" s="51">
        <v>6800</v>
      </c>
      <c r="O8" s="57">
        <v>3907.2000000000007</v>
      </c>
      <c r="P8" s="60" t="s">
        <v>15</v>
      </c>
      <c r="Q8" s="84">
        <f t="shared" si="2"/>
        <v>8.8235294117647065</v>
      </c>
      <c r="R8" s="61"/>
      <c r="S8" s="61"/>
      <c r="T8" s="61" t="s">
        <v>17</v>
      </c>
      <c r="U8" s="52">
        <v>1562.5</v>
      </c>
      <c r="V8" s="52">
        <v>1562.5</v>
      </c>
      <c r="W8" s="52">
        <v>1562.5</v>
      </c>
      <c r="X8" s="53">
        <v>1562.5</v>
      </c>
      <c r="Y8" s="53">
        <v>1250</v>
      </c>
      <c r="Z8" s="53">
        <v>1250</v>
      </c>
      <c r="AA8" s="53">
        <v>1250</v>
      </c>
      <c r="AB8" s="59">
        <v>1250</v>
      </c>
      <c r="AC8" s="18">
        <v>1075</v>
      </c>
      <c r="AD8" s="15">
        <v>1250</v>
      </c>
      <c r="AE8" s="5">
        <v>1000</v>
      </c>
      <c r="AF8" s="6"/>
      <c r="AG8" s="54"/>
      <c r="AH8" s="55">
        <f t="shared" si="3"/>
        <v>6715.5000000000018</v>
      </c>
      <c r="AI8" s="55">
        <f t="shared" si="3"/>
        <v>3907.2000000000007</v>
      </c>
      <c r="AK8" s="55">
        <v>6050.0000000000009</v>
      </c>
      <c r="AL8" s="55">
        <v>3520.0000000000005</v>
      </c>
    </row>
    <row r="9" spans="1:38" ht="21.75" thickBot="1" x14ac:dyDescent="0.4">
      <c r="B9" s="12"/>
      <c r="C9" s="25"/>
      <c r="D9" s="7" t="s">
        <v>18</v>
      </c>
      <c r="E9" s="48">
        <f t="shared" si="4"/>
        <v>1700</v>
      </c>
      <c r="F9" s="49">
        <f t="shared" si="4"/>
        <v>1200</v>
      </c>
      <c r="G9" s="26"/>
      <c r="H9" s="50">
        <f t="shared" si="0"/>
        <v>1700</v>
      </c>
      <c r="I9" s="82">
        <v>1200</v>
      </c>
      <c r="J9" s="10"/>
      <c r="K9" s="51">
        <f t="shared" ref="K9:K10" si="5">N9*1.16</f>
        <v>1628.8140000000001</v>
      </c>
      <c r="L9" s="57">
        <f t="shared" ref="L9:L10" si="6">O9*1.16</f>
        <v>1104.7608000000002</v>
      </c>
      <c r="M9" s="60" t="s">
        <v>15</v>
      </c>
      <c r="N9" s="51">
        <v>1404.15</v>
      </c>
      <c r="O9" s="57">
        <v>952.38000000000022</v>
      </c>
      <c r="P9" s="60" t="s">
        <v>15</v>
      </c>
      <c r="Q9" s="84">
        <f t="shared" si="2"/>
        <v>1.1599999999999999</v>
      </c>
      <c r="R9" s="61"/>
      <c r="S9" s="61"/>
      <c r="T9" s="61" t="s">
        <v>17</v>
      </c>
      <c r="U9" s="62">
        <v>390.625</v>
      </c>
      <c r="V9" s="62">
        <v>390.625</v>
      </c>
      <c r="W9" s="62">
        <v>390.625</v>
      </c>
      <c r="X9" s="63">
        <v>390.625</v>
      </c>
      <c r="Y9" s="63">
        <v>312.5</v>
      </c>
      <c r="Z9" s="63">
        <v>312.5</v>
      </c>
      <c r="AA9" s="63">
        <v>312.5</v>
      </c>
      <c r="AB9" s="63">
        <v>312.5</v>
      </c>
      <c r="AC9" s="18">
        <v>268.75</v>
      </c>
      <c r="AD9" s="15">
        <v>312.5</v>
      </c>
      <c r="AE9" s="5">
        <v>250</v>
      </c>
      <c r="AF9" s="6"/>
      <c r="AG9" s="54"/>
      <c r="AH9" s="55">
        <f t="shared" si="3"/>
        <v>1404.15</v>
      </c>
      <c r="AI9" s="55">
        <f t="shared" si="3"/>
        <v>952.38000000000022</v>
      </c>
      <c r="AK9" s="55">
        <v>1265</v>
      </c>
      <c r="AL9" s="55">
        <v>858.00000000000011</v>
      </c>
    </row>
    <row r="10" spans="1:38" ht="21.75" hidden="1" thickBot="1" x14ac:dyDescent="0.4">
      <c r="B10" s="12"/>
      <c r="C10" s="25"/>
      <c r="D10" s="7" t="s">
        <v>19</v>
      </c>
      <c r="E10" s="48">
        <f t="shared" si="4"/>
        <v>900</v>
      </c>
      <c r="F10" s="49">
        <f t="shared" si="4"/>
        <v>650</v>
      </c>
      <c r="G10" s="26"/>
      <c r="H10" s="50">
        <f t="shared" si="0"/>
        <v>900</v>
      </c>
      <c r="I10" s="50">
        <f t="shared" si="1"/>
        <v>650</v>
      </c>
      <c r="J10" s="10"/>
      <c r="K10" s="51">
        <f t="shared" si="5"/>
        <v>849.81599999999992</v>
      </c>
      <c r="L10" s="57">
        <f t="shared" si="6"/>
        <v>637.36200000000019</v>
      </c>
      <c r="M10" s="60" t="s">
        <v>15</v>
      </c>
      <c r="N10" s="51">
        <v>732.6</v>
      </c>
      <c r="O10" s="57">
        <v>549.45000000000016</v>
      </c>
      <c r="P10" s="60" t="s">
        <v>15</v>
      </c>
      <c r="Q10" s="84">
        <f t="shared" si="2"/>
        <v>1.1599999999999999</v>
      </c>
      <c r="R10" s="61"/>
      <c r="S10" s="61"/>
      <c r="T10" s="61" t="s">
        <v>17</v>
      </c>
      <c r="U10" s="62">
        <v>234.25787106446776</v>
      </c>
      <c r="V10" s="62">
        <v>234.25787106446776</v>
      </c>
      <c r="W10" s="62">
        <v>234.25787106446776</v>
      </c>
      <c r="X10" s="63">
        <v>234.25787106446776</v>
      </c>
      <c r="Y10" s="63">
        <v>187.40629685157421</v>
      </c>
      <c r="Z10" s="63">
        <v>187.40629685157421</v>
      </c>
      <c r="AA10" s="63">
        <v>187.40629685157421</v>
      </c>
      <c r="AB10" s="63">
        <v>187.40629685157421</v>
      </c>
      <c r="AC10" s="18">
        <v>161.16941529235382</v>
      </c>
      <c r="AD10" s="15">
        <v>187.5</v>
      </c>
      <c r="AE10" s="5">
        <v>150</v>
      </c>
      <c r="AF10" s="6"/>
      <c r="AG10" s="54"/>
      <c r="AH10" s="55">
        <f t="shared" si="3"/>
        <v>732.6</v>
      </c>
      <c r="AI10" s="80">
        <f t="shared" si="3"/>
        <v>549.45000000000016</v>
      </c>
      <c r="AK10" s="55">
        <v>660</v>
      </c>
      <c r="AL10" s="55">
        <v>495.00000000000006</v>
      </c>
    </row>
    <row r="11" spans="1:38" ht="21.75" thickBot="1" x14ac:dyDescent="0.4">
      <c r="C11" s="25"/>
      <c r="D11" s="40" t="s">
        <v>20</v>
      </c>
      <c r="E11" s="41"/>
      <c r="F11" s="42"/>
      <c r="G11" s="26"/>
      <c r="H11" s="147" t="s">
        <v>21</v>
      </c>
      <c r="I11" s="148"/>
      <c r="J11" s="10"/>
      <c r="K11" s="147" t="s">
        <v>21</v>
      </c>
      <c r="L11" s="148"/>
      <c r="M11" s="9"/>
      <c r="N11" s="147" t="s">
        <v>21</v>
      </c>
      <c r="O11" s="148"/>
      <c r="P11" s="9"/>
      <c r="Q11" s="21"/>
      <c r="R11" s="21" t="s">
        <v>31</v>
      </c>
      <c r="S11" s="21" t="s">
        <v>22</v>
      </c>
      <c r="T11" s="21"/>
      <c r="U11" s="21"/>
      <c r="V11" s="21"/>
      <c r="W11" s="21"/>
      <c r="X11" s="15"/>
      <c r="Y11" s="15"/>
      <c r="Z11" s="15"/>
      <c r="AA11" s="15"/>
      <c r="AB11" s="15"/>
      <c r="AC11" s="15"/>
      <c r="AD11" s="15">
        <v>0</v>
      </c>
      <c r="AE11" s="5"/>
      <c r="AF11" s="6"/>
      <c r="AH11" s="79" t="s">
        <v>21</v>
      </c>
      <c r="AI11" s="78">
        <v>1.1100000000000001</v>
      </c>
      <c r="AK11" s="55" t="s">
        <v>21</v>
      </c>
      <c r="AL11" s="55"/>
    </row>
    <row r="12" spans="1:38" ht="21" x14ac:dyDescent="0.4">
      <c r="B12" s="12"/>
      <c r="C12" s="25"/>
      <c r="D12" s="47" t="s">
        <v>23</v>
      </c>
      <c r="E12" s="48">
        <f>H12</f>
        <v>350000</v>
      </c>
      <c r="F12" s="11">
        <f>I12</f>
        <v>240000</v>
      </c>
      <c r="G12" s="26"/>
      <c r="H12" s="50">
        <v>350000</v>
      </c>
      <c r="I12" s="50">
        <f t="shared" ref="I12:I13" si="7">MROUND(L12+24,50)</f>
        <v>240000</v>
      </c>
      <c r="J12" s="10"/>
      <c r="K12" s="51">
        <v>229770</v>
      </c>
      <c r="L12" s="51">
        <v>240000</v>
      </c>
      <c r="M12" s="9"/>
      <c r="N12" s="51">
        <v>229770</v>
      </c>
      <c r="O12" s="51">
        <v>139860</v>
      </c>
      <c r="P12" s="9"/>
      <c r="Q12" s="21"/>
      <c r="R12" s="21"/>
      <c r="S12" s="21"/>
      <c r="T12" s="21">
        <v>70312.5</v>
      </c>
      <c r="U12" s="21">
        <v>70312.5</v>
      </c>
      <c r="V12" s="21">
        <v>70312.5</v>
      </c>
      <c r="W12" s="21">
        <v>70312.5</v>
      </c>
      <c r="X12" s="15">
        <v>70312.5</v>
      </c>
      <c r="Y12" s="15">
        <v>56250</v>
      </c>
      <c r="Z12" s="15">
        <v>56250</v>
      </c>
      <c r="AA12" s="15">
        <v>56250</v>
      </c>
      <c r="AB12" s="15">
        <v>56250</v>
      </c>
      <c r="AC12" s="15">
        <v>56250</v>
      </c>
      <c r="AD12" s="15">
        <v>56250</v>
      </c>
      <c r="AE12" s="5">
        <v>45000</v>
      </c>
      <c r="AF12" s="6"/>
      <c r="AH12" s="55">
        <f>AK12*$AI$11</f>
        <v>229770</v>
      </c>
      <c r="AI12" s="77">
        <f>AL12*$AI$11</f>
        <v>139860</v>
      </c>
      <c r="AK12" s="55">
        <v>206999.99999999997</v>
      </c>
      <c r="AL12" s="55">
        <v>126000</v>
      </c>
    </row>
    <row r="13" spans="1:38" ht="21.75" thickBot="1" x14ac:dyDescent="0.4">
      <c r="B13" s="12"/>
      <c r="C13" s="25"/>
      <c r="D13" s="47" t="s">
        <v>24</v>
      </c>
      <c r="E13" s="48">
        <f>H13</f>
        <v>5200</v>
      </c>
      <c r="F13" s="11">
        <f>I13</f>
        <v>3200</v>
      </c>
      <c r="G13" s="26"/>
      <c r="H13" s="50">
        <f t="shared" ref="H13" si="8">MROUND(K13+47,100)</f>
        <v>5200</v>
      </c>
      <c r="I13" s="50">
        <f t="shared" si="7"/>
        <v>3200</v>
      </c>
      <c r="J13" s="56"/>
      <c r="K13" s="51">
        <v>5106</v>
      </c>
      <c r="L13" s="51">
        <v>3191.2500000000005</v>
      </c>
      <c r="M13" s="58" t="s">
        <v>15</v>
      </c>
      <c r="N13" s="51">
        <v>5106</v>
      </c>
      <c r="O13" s="51">
        <v>3191.2500000000005</v>
      </c>
      <c r="P13" s="58" t="s">
        <v>15</v>
      </c>
      <c r="Q13" s="64"/>
      <c r="R13" s="64"/>
      <c r="S13" s="64"/>
      <c r="T13" s="64">
        <v>2000</v>
      </c>
      <c r="U13" s="64">
        <v>1375</v>
      </c>
      <c r="V13" s="64">
        <v>1375</v>
      </c>
      <c r="W13" s="64">
        <v>1375</v>
      </c>
      <c r="X13" s="59">
        <v>1375</v>
      </c>
      <c r="Y13" s="59">
        <v>1100</v>
      </c>
      <c r="Z13" s="59">
        <v>1100</v>
      </c>
      <c r="AA13" s="59">
        <v>1100</v>
      </c>
      <c r="AB13" s="59">
        <v>1100</v>
      </c>
      <c r="AC13" s="18">
        <v>900</v>
      </c>
      <c r="AD13" s="15">
        <v>1031.25</v>
      </c>
      <c r="AE13" s="5">
        <v>825</v>
      </c>
      <c r="AF13" s="6"/>
      <c r="AH13" s="55">
        <f>AK13*$AI$11</f>
        <v>5106</v>
      </c>
      <c r="AI13" s="77">
        <f>AL13*$AI$11</f>
        <v>3191.2500000000005</v>
      </c>
      <c r="AK13" s="55">
        <v>4600</v>
      </c>
      <c r="AL13" s="55">
        <v>2875</v>
      </c>
    </row>
    <row r="14" spans="1:38" ht="21.75" thickBot="1" x14ac:dyDescent="0.4">
      <c r="C14" s="25"/>
      <c r="D14" s="40" t="s">
        <v>25</v>
      </c>
      <c r="E14" s="41"/>
      <c r="F14" s="42"/>
      <c r="G14" s="26"/>
      <c r="H14" s="147" t="s">
        <v>26</v>
      </c>
      <c r="I14" s="148"/>
      <c r="J14" s="10"/>
      <c r="K14" s="147" t="s">
        <v>26</v>
      </c>
      <c r="L14" s="148"/>
      <c r="M14" s="9"/>
      <c r="N14" s="147" t="s">
        <v>26</v>
      </c>
      <c r="O14" s="148"/>
      <c r="P14" s="9"/>
      <c r="Q14" s="21"/>
      <c r="R14" s="21" t="s">
        <v>32</v>
      </c>
      <c r="S14" s="21" t="s">
        <v>27</v>
      </c>
      <c r="T14" s="21"/>
      <c r="U14" s="21"/>
      <c r="V14" s="21"/>
      <c r="W14" s="21"/>
      <c r="X14" s="15"/>
      <c r="Y14" s="15"/>
      <c r="Z14" s="15"/>
      <c r="AA14" s="15"/>
      <c r="AB14" s="15"/>
      <c r="AC14" s="15"/>
      <c r="AD14" s="15">
        <v>0</v>
      </c>
      <c r="AE14" s="5"/>
      <c r="AF14" s="6"/>
      <c r="AH14" s="79" t="s">
        <v>26</v>
      </c>
      <c r="AI14" s="78">
        <v>1.1399999999999999</v>
      </c>
      <c r="AK14" s="55" t="s">
        <v>26</v>
      </c>
      <c r="AL14" s="55"/>
    </row>
    <row r="15" spans="1:38" ht="21" x14ac:dyDescent="0.35">
      <c r="B15" s="12"/>
      <c r="C15" s="25"/>
      <c r="D15" s="47" t="s">
        <v>28</v>
      </c>
      <c r="E15" s="48">
        <f>H15</f>
        <v>3300</v>
      </c>
      <c r="F15" s="11">
        <f>I15</f>
        <v>2000</v>
      </c>
      <c r="G15" s="26"/>
      <c r="H15" s="50">
        <f t="shared" ref="H15" si="9">MROUND(K15+47,100)</f>
        <v>3300</v>
      </c>
      <c r="I15" s="50">
        <f t="shared" ref="I15" si="10">MROUND(L15+24,50)</f>
        <v>2000</v>
      </c>
      <c r="J15" s="10"/>
      <c r="K15" s="51">
        <v>3277.4999999999995</v>
      </c>
      <c r="L15" s="57">
        <v>1966.4999999999995</v>
      </c>
      <c r="M15" s="9"/>
      <c r="N15" s="51">
        <v>3277.4999999999995</v>
      </c>
      <c r="O15" s="57">
        <v>1966.4999999999995</v>
      </c>
      <c r="P15" s="9"/>
      <c r="Q15" s="62"/>
      <c r="R15" s="62"/>
      <c r="S15" s="62"/>
      <c r="T15" s="62">
        <v>625</v>
      </c>
      <c r="U15" s="62">
        <v>625</v>
      </c>
      <c r="V15" s="62">
        <v>625</v>
      </c>
      <c r="W15" s="62">
        <v>625</v>
      </c>
      <c r="X15" s="65">
        <v>625</v>
      </c>
      <c r="Y15" s="65">
        <v>500</v>
      </c>
      <c r="Z15" s="65">
        <v>500</v>
      </c>
      <c r="AA15" s="65">
        <v>500</v>
      </c>
      <c r="AB15" s="65">
        <v>500</v>
      </c>
      <c r="AC15" s="65">
        <v>500</v>
      </c>
      <c r="AD15" s="66">
        <v>625</v>
      </c>
      <c r="AE15" s="38">
        <v>500</v>
      </c>
      <c r="AF15" s="39"/>
      <c r="AH15" s="55">
        <f>AK15*$AI$14</f>
        <v>3277.4999999999995</v>
      </c>
      <c r="AI15" s="77">
        <f>AL15*$AI$14</f>
        <v>1966.4999999999995</v>
      </c>
      <c r="AK15" s="55">
        <v>2875</v>
      </c>
      <c r="AL15" s="55">
        <v>1724.9999999999998</v>
      </c>
    </row>
    <row r="16" spans="1:38" ht="9.9" customHeight="1" x14ac:dyDescent="0.35">
      <c r="B16" s="12"/>
      <c r="C16" s="67"/>
      <c r="D16" s="68"/>
      <c r="E16" s="69"/>
      <c r="F16" s="70"/>
      <c r="G16" s="71"/>
      <c r="H16" s="50"/>
      <c r="I16" s="50"/>
      <c r="J16" s="10"/>
      <c r="K16" s="2"/>
      <c r="L16" s="2"/>
      <c r="M16" s="9"/>
      <c r="N16" s="2"/>
      <c r="O16" s="2"/>
      <c r="P16" s="9"/>
      <c r="Q16" s="72"/>
      <c r="R16" s="72"/>
      <c r="S16" s="72"/>
      <c r="T16" s="72"/>
      <c r="U16" s="72"/>
      <c r="V16" s="72"/>
      <c r="W16" s="72"/>
      <c r="X16" s="65"/>
      <c r="Y16" s="65"/>
      <c r="Z16" s="65"/>
      <c r="AA16" s="65"/>
      <c r="AB16" s="65"/>
      <c r="AC16" s="65"/>
      <c r="AD16" s="66"/>
      <c r="AE16" s="38"/>
      <c r="AF16" s="39"/>
    </row>
    <row r="17" spans="2:32" ht="10.95" customHeight="1" x14ac:dyDescent="0.35">
      <c r="B17" s="12"/>
      <c r="C17" s="13"/>
      <c r="D17" s="73"/>
      <c r="E17" s="74"/>
      <c r="F17" s="75"/>
      <c r="G17" s="13"/>
      <c r="H17" s="8"/>
      <c r="I17" s="8"/>
      <c r="J17" s="10"/>
      <c r="K17" s="2"/>
      <c r="L17" s="2"/>
      <c r="M17" s="9"/>
      <c r="N17" s="2"/>
      <c r="O17" s="2"/>
      <c r="P17" s="9"/>
      <c r="Q17" s="34"/>
      <c r="R17" s="34"/>
      <c r="S17" s="34"/>
      <c r="T17" s="34">
        <v>45295</v>
      </c>
      <c r="U17" s="34">
        <v>45295</v>
      </c>
      <c r="V17" s="72"/>
      <c r="W17" s="72"/>
      <c r="X17" s="65"/>
      <c r="Y17" s="65"/>
      <c r="Z17" s="65"/>
      <c r="AA17" s="65"/>
      <c r="AB17" s="65"/>
      <c r="AC17" s="65"/>
      <c r="AD17" s="66"/>
      <c r="AE17" s="38"/>
      <c r="AF17" s="39"/>
    </row>
    <row r="18" spans="2:32" ht="15" hidden="1" x14ac:dyDescent="0.25"/>
    <row r="19" spans="2:32" ht="9.9" customHeight="1" x14ac:dyDescent="0.25">
      <c r="C19" s="85"/>
      <c r="D19" s="86"/>
      <c r="E19" s="86"/>
      <c r="F19" s="86"/>
      <c r="G19" s="87"/>
    </row>
    <row r="20" spans="2:32" ht="25.2" x14ac:dyDescent="0.6">
      <c r="C20" s="88"/>
      <c r="D20" s="152" t="s">
        <v>36</v>
      </c>
      <c r="E20" s="153"/>
      <c r="F20" s="154"/>
      <c r="G20" s="89"/>
      <c r="Q20" s="20" t="s">
        <v>34</v>
      </c>
    </row>
    <row r="21" spans="2:32" ht="9.9" customHeight="1" x14ac:dyDescent="0.3">
      <c r="C21" s="90"/>
      <c r="D21" s="91"/>
      <c r="E21" s="91"/>
      <c r="F21" s="91"/>
      <c r="G21" s="92"/>
      <c r="Q21" s="20" t="s">
        <v>35</v>
      </c>
    </row>
    <row r="22" spans="2:32" ht="20.25" hidden="1" x14ac:dyDescent="0.3">
      <c r="C22" s="93"/>
      <c r="D22" s="94"/>
      <c r="E22" s="95"/>
      <c r="F22" s="96"/>
      <c r="G22" s="93"/>
    </row>
    <row r="23" spans="2:32" ht="9.9" customHeight="1" x14ac:dyDescent="0.3">
      <c r="C23" s="97"/>
      <c r="D23" s="98"/>
      <c r="E23" s="99"/>
      <c r="F23" s="100"/>
      <c r="G23" s="101"/>
    </row>
    <row r="24" spans="2:32" ht="20.25" x14ac:dyDescent="0.3">
      <c r="C24" s="88"/>
      <c r="D24" s="102" t="s">
        <v>37</v>
      </c>
      <c r="E24" s="103"/>
      <c r="F24" s="104"/>
      <c r="G24" s="89"/>
    </row>
    <row r="25" spans="2:32" ht="20.25" x14ac:dyDescent="0.3">
      <c r="C25" s="88"/>
      <c r="D25" s="105" t="s">
        <v>38</v>
      </c>
      <c r="E25" s="106">
        <v>24000</v>
      </c>
      <c r="F25" s="107">
        <v>15600</v>
      </c>
      <c r="G25" s="89"/>
    </row>
    <row r="26" spans="2:32" ht="20.25" hidden="1" x14ac:dyDescent="0.3">
      <c r="C26" s="88"/>
      <c r="D26" s="105" t="s">
        <v>39</v>
      </c>
      <c r="E26" s="106">
        <v>5000</v>
      </c>
      <c r="F26" s="107">
        <v>3300</v>
      </c>
      <c r="G26" s="89"/>
    </row>
    <row r="27" spans="2:32" ht="20.25" x14ac:dyDescent="0.3">
      <c r="C27" s="88"/>
      <c r="D27" s="105" t="s">
        <v>40</v>
      </c>
      <c r="E27" s="106">
        <v>2500</v>
      </c>
      <c r="F27" s="107">
        <v>1700</v>
      </c>
      <c r="G27" s="89"/>
    </row>
    <row r="28" spans="2:32" ht="20.25" x14ac:dyDescent="0.3">
      <c r="C28" s="88"/>
      <c r="D28" s="102" t="s">
        <v>41</v>
      </c>
      <c r="E28" s="103"/>
      <c r="F28" s="104"/>
      <c r="G28" s="89"/>
    </row>
    <row r="29" spans="2:32" ht="20.25" x14ac:dyDescent="0.3">
      <c r="C29" s="88"/>
      <c r="D29" s="105" t="s">
        <v>42</v>
      </c>
      <c r="E29" s="106">
        <v>63500</v>
      </c>
      <c r="F29" s="107">
        <v>41300</v>
      </c>
      <c r="G29" s="89"/>
    </row>
    <row r="30" spans="2:32" ht="20.25" x14ac:dyDescent="0.3">
      <c r="C30" s="88"/>
      <c r="D30" s="105" t="s">
        <v>43</v>
      </c>
      <c r="E30" s="106">
        <v>6400</v>
      </c>
      <c r="F30" s="107">
        <v>4200</v>
      </c>
      <c r="G30" s="89"/>
    </row>
    <row r="31" spans="2:32" ht="20.25" x14ac:dyDescent="0.3">
      <c r="C31" s="88"/>
      <c r="D31" s="102" t="s">
        <v>44</v>
      </c>
      <c r="E31" s="103"/>
      <c r="F31" s="104"/>
      <c r="G31" s="89"/>
    </row>
    <row r="32" spans="2:32" ht="20.25" x14ac:dyDescent="0.3">
      <c r="C32" s="88"/>
      <c r="D32" s="105" t="s">
        <v>45</v>
      </c>
      <c r="E32" s="106">
        <v>30200</v>
      </c>
      <c r="F32" s="107">
        <v>19700</v>
      </c>
      <c r="G32" s="89"/>
    </row>
    <row r="33" spans="3:7" ht="20.25" hidden="1" x14ac:dyDescent="0.3">
      <c r="C33" s="88"/>
      <c r="D33" s="105" t="s">
        <v>46</v>
      </c>
      <c r="E33" s="106">
        <v>3100</v>
      </c>
      <c r="F33" s="107">
        <v>2000</v>
      </c>
      <c r="G33" s="89"/>
    </row>
    <row r="34" spans="3:7" ht="20.25" x14ac:dyDescent="0.3">
      <c r="C34" s="88"/>
      <c r="D34" s="105" t="s">
        <v>47</v>
      </c>
      <c r="E34" s="106">
        <v>2000</v>
      </c>
      <c r="F34" s="107">
        <v>1300</v>
      </c>
      <c r="G34" s="89"/>
    </row>
    <row r="35" spans="3:7" ht="20.25" x14ac:dyDescent="0.3">
      <c r="C35" s="88"/>
      <c r="D35" s="102" t="s">
        <v>48</v>
      </c>
      <c r="E35" s="103"/>
      <c r="F35" s="104"/>
      <c r="G35" s="89"/>
    </row>
    <row r="36" spans="3:7" ht="20.25" x14ac:dyDescent="0.3">
      <c r="C36" s="88"/>
      <c r="D36" s="105" t="s">
        <v>49</v>
      </c>
      <c r="E36" s="106">
        <v>16400</v>
      </c>
      <c r="F36" s="107">
        <v>10700</v>
      </c>
      <c r="G36" s="89"/>
    </row>
    <row r="37" spans="3:7" ht="20.399999999999999" x14ac:dyDescent="0.35">
      <c r="C37" s="88"/>
      <c r="D37" s="105" t="s">
        <v>50</v>
      </c>
      <c r="E37" s="106">
        <v>2000</v>
      </c>
      <c r="F37" s="107">
        <v>1300</v>
      </c>
      <c r="G37" s="89"/>
    </row>
    <row r="38" spans="3:7" ht="20.399999999999999" x14ac:dyDescent="0.35">
      <c r="C38" s="88"/>
      <c r="D38" s="102" t="s">
        <v>51</v>
      </c>
      <c r="E38" s="103"/>
      <c r="F38" s="104"/>
      <c r="G38" s="89"/>
    </row>
    <row r="39" spans="3:7" ht="20.399999999999999" x14ac:dyDescent="0.35">
      <c r="C39" s="88"/>
      <c r="D39" s="108" t="s">
        <v>52</v>
      </c>
      <c r="E39" s="109">
        <v>6600</v>
      </c>
      <c r="F39" s="107">
        <v>4300</v>
      </c>
      <c r="G39" s="89"/>
    </row>
    <row r="40" spans="3:7" ht="20.399999999999999" x14ac:dyDescent="0.35">
      <c r="C40" s="88"/>
      <c r="D40" s="108" t="s">
        <v>53</v>
      </c>
      <c r="E40" s="109">
        <v>2400</v>
      </c>
      <c r="F40" s="107">
        <v>1600</v>
      </c>
      <c r="G40" s="89"/>
    </row>
    <row r="41" spans="3:7" ht="20.399999999999999" x14ac:dyDescent="0.35">
      <c r="C41" s="88"/>
      <c r="D41" s="102" t="s">
        <v>54</v>
      </c>
      <c r="E41" s="103"/>
      <c r="F41" s="104"/>
      <c r="G41" s="89"/>
    </row>
    <row r="42" spans="3:7" ht="20.399999999999999" x14ac:dyDescent="0.35">
      <c r="C42" s="88"/>
      <c r="D42" s="108" t="s">
        <v>54</v>
      </c>
      <c r="E42" s="109">
        <v>1800</v>
      </c>
      <c r="F42" s="107">
        <v>1200</v>
      </c>
      <c r="G42" s="89"/>
    </row>
    <row r="43" spans="3:7" ht="20.399999999999999" x14ac:dyDescent="0.35">
      <c r="C43" s="88"/>
      <c r="D43" s="102" t="s">
        <v>55</v>
      </c>
      <c r="E43" s="103"/>
      <c r="F43" s="104"/>
      <c r="G43" s="89"/>
    </row>
    <row r="44" spans="3:7" ht="20.399999999999999" x14ac:dyDescent="0.35">
      <c r="C44" s="88"/>
      <c r="D44" s="108" t="s">
        <v>56</v>
      </c>
      <c r="E44" s="109">
        <v>42400</v>
      </c>
      <c r="F44" s="107">
        <v>27600</v>
      </c>
      <c r="G44" s="89"/>
    </row>
    <row r="45" spans="3:7" ht="20.399999999999999" x14ac:dyDescent="0.35">
      <c r="C45" s="88"/>
      <c r="D45" s="108" t="s">
        <v>57</v>
      </c>
      <c r="E45" s="109">
        <v>8700</v>
      </c>
      <c r="F45" s="107">
        <v>5700</v>
      </c>
      <c r="G45" s="89"/>
    </row>
    <row r="46" spans="3:7" ht="9.9" customHeight="1" x14ac:dyDescent="0.35">
      <c r="C46" s="90"/>
      <c r="D46" s="110"/>
      <c r="E46" s="111"/>
      <c r="F46" s="112"/>
      <c r="G46" s="92"/>
    </row>
  </sheetData>
  <mergeCells count="11">
    <mergeCell ref="D20:F20"/>
    <mergeCell ref="N5:O5"/>
    <mergeCell ref="N11:O11"/>
    <mergeCell ref="N14:O14"/>
    <mergeCell ref="D2:F2"/>
    <mergeCell ref="H5:I5"/>
    <mergeCell ref="K5:L5"/>
    <mergeCell ref="H11:I11"/>
    <mergeCell ref="K11:L11"/>
    <mergeCell ref="H14:I14"/>
    <mergeCell ref="K14:L14"/>
  </mergeCells>
  <printOptions horizontalCentered="1"/>
  <pageMargins left="0.31496062992125984" right="0.31496062992125984" top="0.55118110236220474" bottom="0.55118110236220474" header="0.31496062992125984" footer="0.31496062992125984"/>
  <pageSetup paperSize="9" orientation="portrait" r:id="rId1"/>
  <headerFooter>
    <oddHeader>&amp;LSUSTRATOS&amp;R"El Origen"</oddHeader>
    <oddFooter>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S46"/>
  <sheetViews>
    <sheetView topLeftCell="C7" workbookViewId="0">
      <selection activeCell="H29" sqref="H29:I30"/>
    </sheetView>
  </sheetViews>
  <sheetFormatPr baseColWidth="10" defaultRowHeight="14.4" x14ac:dyDescent="0.3"/>
  <cols>
    <col min="3" max="3" width="1.6640625" customWidth="1"/>
    <col min="4" max="4" width="62.88671875" customWidth="1"/>
    <col min="5" max="5" width="15.5546875" customWidth="1"/>
    <col min="6" max="6" width="14.6640625" customWidth="1"/>
    <col min="7" max="7" width="1.6640625" customWidth="1"/>
    <col min="8" max="8" width="14.44140625" customWidth="1"/>
    <col min="9" max="9" width="14.5546875" customWidth="1"/>
    <col min="10" max="10" width="2.6640625" customWidth="1"/>
    <col min="11" max="13" width="16.109375" style="20" bestFit="1" customWidth="1"/>
    <col min="14" max="17" width="16.109375" style="20" hidden="1" customWidth="1"/>
    <col min="18" max="21" width="16.109375" style="17" hidden="1" customWidth="1"/>
    <col min="22" max="23" width="15.88671875" style="17" hidden="1" customWidth="1"/>
    <col min="24" max="24" width="14.5546875" style="17" hidden="1" customWidth="1"/>
    <col min="25" max="25" width="11.44140625" hidden="1" customWidth="1"/>
    <col min="26" max="26" width="14.5546875" hidden="1" customWidth="1"/>
    <col min="27" max="27" width="11.44140625" hidden="1" customWidth="1"/>
  </cols>
  <sheetData>
    <row r="1" spans="1:97" ht="9.9" customHeight="1" x14ac:dyDescent="0.25">
      <c r="C1" s="22"/>
      <c r="D1" s="23"/>
      <c r="E1" s="23"/>
      <c r="F1" s="23"/>
      <c r="G1" s="24"/>
    </row>
    <row r="2" spans="1:97" s="32" customFormat="1" ht="24.75" x14ac:dyDescent="0.35">
      <c r="A2"/>
      <c r="B2"/>
      <c r="C2" s="25"/>
      <c r="D2" s="149" t="s">
        <v>1</v>
      </c>
      <c r="E2" s="150"/>
      <c r="F2" s="151"/>
      <c r="G2" s="26"/>
      <c r="H2" s="140"/>
      <c r="I2" s="14"/>
      <c r="J2" s="2"/>
      <c r="K2" s="113"/>
      <c r="L2" s="113"/>
      <c r="M2" s="113"/>
      <c r="N2" s="114"/>
      <c r="O2" s="114"/>
      <c r="P2" s="114"/>
      <c r="Q2" s="114"/>
      <c r="R2" s="115"/>
      <c r="S2" s="115"/>
      <c r="T2" s="115"/>
      <c r="U2" s="115"/>
      <c r="V2" s="115"/>
      <c r="W2" s="115"/>
      <c r="X2" s="115"/>
      <c r="Y2" s="116"/>
      <c r="Z2" s="116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</row>
    <row r="3" spans="1:97" ht="9.9" customHeight="1" x14ac:dyDescent="0.35">
      <c r="C3" s="67"/>
      <c r="D3" s="33"/>
      <c r="E3" s="33"/>
      <c r="F3" s="33"/>
      <c r="G3" s="71"/>
      <c r="H3" s="14"/>
      <c r="I3" s="8"/>
      <c r="J3" s="2"/>
      <c r="K3" s="113"/>
      <c r="L3" s="113"/>
      <c r="M3" s="113"/>
      <c r="N3" s="117"/>
      <c r="O3" s="117"/>
      <c r="P3" s="117"/>
      <c r="Q3" s="113"/>
      <c r="R3" s="118"/>
      <c r="S3" s="118"/>
      <c r="T3" s="118"/>
      <c r="U3" s="118"/>
      <c r="V3" s="118"/>
      <c r="W3" s="119"/>
      <c r="X3" s="117"/>
      <c r="Y3" s="116"/>
      <c r="Z3" s="116"/>
      <c r="AA3" s="16"/>
    </row>
    <row r="4" spans="1:97" ht="9" customHeight="1" x14ac:dyDescent="0.35">
      <c r="C4" s="135"/>
      <c r="D4" s="137"/>
      <c r="E4" s="137"/>
      <c r="F4" s="142">
        <f ca="1">TODAY()</f>
        <v>45650</v>
      </c>
      <c r="G4" s="136"/>
      <c r="H4" s="14"/>
      <c r="I4" s="8"/>
      <c r="J4" s="2"/>
      <c r="K4" s="113"/>
      <c r="L4" s="113"/>
      <c r="M4" s="113"/>
      <c r="N4" s="117"/>
      <c r="O4" s="117"/>
      <c r="P4" s="117"/>
      <c r="Q4" s="113"/>
      <c r="R4" s="118"/>
      <c r="S4" s="118"/>
      <c r="T4" s="118"/>
      <c r="U4" s="118"/>
      <c r="V4" s="118"/>
      <c r="W4" s="119"/>
      <c r="X4" s="117"/>
      <c r="Y4" s="116"/>
      <c r="Z4" s="116"/>
      <c r="AA4" s="16"/>
    </row>
    <row r="5" spans="1:97" ht="9.9" customHeight="1" x14ac:dyDescent="0.35">
      <c r="C5" s="138"/>
      <c r="D5" s="33"/>
      <c r="E5" s="33"/>
      <c r="F5" s="33"/>
      <c r="G5" s="139"/>
      <c r="H5" s="14"/>
      <c r="I5" s="8"/>
      <c r="J5" s="2"/>
      <c r="K5" s="113"/>
      <c r="L5" s="113"/>
      <c r="M5" s="113"/>
      <c r="N5" s="117"/>
      <c r="O5" s="117"/>
      <c r="P5" s="117"/>
      <c r="Q5" s="113"/>
      <c r="R5" s="118"/>
      <c r="S5" s="118"/>
      <c r="T5" s="118"/>
      <c r="U5" s="118"/>
      <c r="V5" s="118"/>
      <c r="W5" s="119"/>
      <c r="X5" s="117"/>
      <c r="Y5" s="116"/>
      <c r="Z5" s="116"/>
      <c r="AA5" s="16"/>
    </row>
    <row r="6" spans="1:97" ht="21" x14ac:dyDescent="0.35">
      <c r="C6" s="25"/>
      <c r="D6" s="40" t="s">
        <v>5</v>
      </c>
      <c r="E6" s="41"/>
      <c r="F6" s="42"/>
      <c r="G6" s="26"/>
      <c r="H6" s="147" t="s">
        <v>6</v>
      </c>
      <c r="I6" s="148"/>
      <c r="J6" s="2"/>
      <c r="K6" s="120"/>
      <c r="L6" s="120"/>
      <c r="M6" s="120"/>
      <c r="N6" s="121"/>
      <c r="O6" s="121"/>
      <c r="P6" s="121"/>
      <c r="Q6" s="122"/>
      <c r="R6" s="123"/>
      <c r="S6" s="123"/>
      <c r="T6" s="124"/>
      <c r="U6" s="124"/>
      <c r="V6" s="124"/>
      <c r="W6" s="124"/>
      <c r="X6" s="124"/>
      <c r="Y6" s="116"/>
      <c r="Z6" s="116"/>
      <c r="AB6" s="125"/>
      <c r="AC6" s="126"/>
    </row>
    <row r="7" spans="1:97" ht="21" x14ac:dyDescent="0.4">
      <c r="B7" s="12"/>
      <c r="C7" s="25"/>
      <c r="D7" s="47" t="s">
        <v>13</v>
      </c>
      <c r="E7" s="48">
        <f>H7</f>
        <v>380000</v>
      </c>
      <c r="F7" s="49"/>
      <c r="G7" s="26"/>
      <c r="H7" s="50">
        <v>380000</v>
      </c>
      <c r="I7" s="50">
        <v>246000</v>
      </c>
      <c r="J7" s="2"/>
      <c r="K7" s="127">
        <f>H7/I7</f>
        <v>1.5447154471544715</v>
      </c>
      <c r="L7" s="134"/>
      <c r="M7" s="128"/>
      <c r="N7" s="128"/>
      <c r="O7" s="128"/>
      <c r="P7" s="128"/>
      <c r="Q7" s="128"/>
      <c r="R7" s="129"/>
      <c r="S7" s="129"/>
      <c r="T7" s="129"/>
      <c r="U7" s="129"/>
      <c r="V7" s="124"/>
      <c r="W7" s="124"/>
      <c r="X7" s="124"/>
      <c r="Y7" s="116"/>
      <c r="Z7" s="116"/>
      <c r="AA7" s="54"/>
    </row>
    <row r="8" spans="1:97" ht="21" x14ac:dyDescent="0.35">
      <c r="B8" s="12"/>
      <c r="C8" s="25"/>
      <c r="D8" s="47" t="s">
        <v>14</v>
      </c>
      <c r="E8" s="48">
        <f>H8</f>
        <v>70000</v>
      </c>
      <c r="F8" s="49"/>
      <c r="G8" s="26"/>
      <c r="H8" s="50">
        <v>70000</v>
      </c>
      <c r="I8" s="50">
        <v>50000</v>
      </c>
      <c r="J8" s="130"/>
      <c r="K8" s="127">
        <f t="shared" ref="K8:K16" si="0">H8/I8</f>
        <v>1.4</v>
      </c>
      <c r="L8" s="134"/>
      <c r="M8" s="128"/>
      <c r="N8" s="128"/>
      <c r="O8" s="128"/>
      <c r="P8" s="128"/>
      <c r="Q8" s="128"/>
      <c r="R8" s="129"/>
      <c r="S8" s="129"/>
      <c r="T8" s="129"/>
      <c r="U8" s="129"/>
      <c r="V8" s="131"/>
      <c r="W8" s="132"/>
      <c r="X8" s="124"/>
      <c r="Y8" s="116"/>
      <c r="Z8" s="116"/>
      <c r="AA8" s="54"/>
    </row>
    <row r="9" spans="1:97" ht="21" x14ac:dyDescent="0.35">
      <c r="B9" s="12"/>
      <c r="C9" s="25"/>
      <c r="D9" s="7" t="s">
        <v>16</v>
      </c>
      <c r="E9" s="48">
        <f t="shared" ref="E9:F11" si="1">H9</f>
        <v>7800</v>
      </c>
      <c r="F9" s="49">
        <f>I9</f>
        <v>5000</v>
      </c>
      <c r="G9" s="26"/>
      <c r="H9" s="50">
        <v>7800</v>
      </c>
      <c r="I9" s="50">
        <v>5000</v>
      </c>
      <c r="J9" s="130"/>
      <c r="K9" s="127">
        <f t="shared" si="0"/>
        <v>1.56</v>
      </c>
      <c r="L9" s="134"/>
      <c r="M9" s="133"/>
      <c r="N9" s="133"/>
      <c r="O9" s="128"/>
      <c r="P9" s="128"/>
      <c r="Q9" s="128"/>
      <c r="R9" s="129"/>
      <c r="S9" s="129"/>
      <c r="T9" s="129"/>
      <c r="U9" s="129"/>
      <c r="V9" s="131"/>
      <c r="W9" s="132"/>
      <c r="X9" s="124"/>
      <c r="Y9" s="116"/>
      <c r="Z9" s="116"/>
      <c r="AA9" s="54"/>
    </row>
    <row r="10" spans="1:97" ht="21" x14ac:dyDescent="0.35">
      <c r="B10" s="12"/>
      <c r="C10" s="25"/>
      <c r="D10" s="7" t="s">
        <v>18</v>
      </c>
      <c r="E10" s="48">
        <f t="shared" si="1"/>
        <v>1800</v>
      </c>
      <c r="F10" s="49">
        <f t="shared" si="1"/>
        <v>1300</v>
      </c>
      <c r="G10" s="26"/>
      <c r="H10" s="50">
        <v>1800</v>
      </c>
      <c r="I10" s="50">
        <v>1300</v>
      </c>
      <c r="J10" s="2"/>
      <c r="K10" s="127">
        <f t="shared" si="0"/>
        <v>1.3846153846153846</v>
      </c>
      <c r="L10" s="134"/>
      <c r="M10" s="133"/>
      <c r="N10" s="133"/>
      <c r="O10" s="134"/>
      <c r="P10" s="134"/>
      <c r="Q10" s="134"/>
      <c r="R10" s="131"/>
      <c r="S10" s="131"/>
      <c r="T10" s="131"/>
      <c r="U10" s="131"/>
      <c r="V10" s="131"/>
      <c r="W10" s="132"/>
      <c r="X10" s="124"/>
      <c r="Y10" s="116"/>
      <c r="Z10" s="116"/>
      <c r="AA10" s="54"/>
    </row>
    <row r="11" spans="1:97" ht="21" hidden="1" x14ac:dyDescent="0.35">
      <c r="B11" s="12"/>
      <c r="C11" s="25"/>
      <c r="D11" s="7" t="s">
        <v>19</v>
      </c>
      <c r="E11" s="48">
        <f t="shared" si="1"/>
        <v>900</v>
      </c>
      <c r="F11" s="49">
        <f t="shared" si="1"/>
        <v>650</v>
      </c>
      <c r="G11" s="26"/>
      <c r="H11" s="50">
        <v>900</v>
      </c>
      <c r="I11" s="50">
        <v>650</v>
      </c>
      <c r="J11" s="2"/>
      <c r="K11" s="127">
        <f t="shared" si="0"/>
        <v>1.3846153846153846</v>
      </c>
      <c r="L11" s="134"/>
      <c r="M11" s="133"/>
      <c r="N11" s="133"/>
      <c r="O11" s="134"/>
      <c r="P11" s="134"/>
      <c r="Q11" s="134"/>
      <c r="R11" s="131"/>
      <c r="S11" s="131"/>
      <c r="T11" s="131"/>
      <c r="U11" s="131"/>
      <c r="V11" s="131"/>
      <c r="W11" s="132"/>
      <c r="X11" s="124"/>
      <c r="Y11" s="116"/>
      <c r="Z11" s="116"/>
      <c r="AA11" s="54"/>
    </row>
    <row r="12" spans="1:97" ht="21" x14ac:dyDescent="0.35">
      <c r="C12" s="25"/>
      <c r="D12" s="40" t="s">
        <v>20</v>
      </c>
      <c r="E12" s="41"/>
      <c r="F12" s="42"/>
      <c r="G12" s="26"/>
      <c r="H12" s="147" t="s">
        <v>21</v>
      </c>
      <c r="I12" s="148"/>
      <c r="J12" s="2"/>
      <c r="K12" s="127" t="e">
        <f t="shared" si="0"/>
        <v>#VALUE!</v>
      </c>
      <c r="L12" s="134"/>
      <c r="M12" s="134"/>
      <c r="N12" s="134"/>
      <c r="O12" s="134"/>
      <c r="P12" s="134"/>
      <c r="Q12" s="134"/>
      <c r="R12" s="124"/>
      <c r="S12" s="124"/>
      <c r="T12" s="124"/>
      <c r="U12" s="124"/>
      <c r="V12" s="124"/>
      <c r="W12" s="124"/>
      <c r="X12" s="124"/>
      <c r="Y12" s="116"/>
      <c r="Z12" s="116"/>
      <c r="AB12" s="125"/>
      <c r="AC12" s="126"/>
    </row>
    <row r="13" spans="1:97" ht="21" x14ac:dyDescent="0.4">
      <c r="B13" s="12"/>
      <c r="C13" s="25"/>
      <c r="D13" s="47" t="s">
        <v>23</v>
      </c>
      <c r="E13" s="48">
        <f>H13</f>
        <v>400000</v>
      </c>
      <c r="F13" s="11"/>
      <c r="G13" s="26"/>
      <c r="H13" s="50">
        <v>400000</v>
      </c>
      <c r="I13" s="50">
        <v>260000</v>
      </c>
      <c r="J13" s="2"/>
      <c r="K13" s="127">
        <f t="shared" si="0"/>
        <v>1.5384615384615385</v>
      </c>
      <c r="L13" s="134"/>
      <c r="M13" s="134"/>
      <c r="N13" s="134"/>
      <c r="O13" s="134"/>
      <c r="P13" s="134"/>
      <c r="Q13" s="134"/>
      <c r="R13" s="124"/>
      <c r="S13" s="124"/>
      <c r="T13" s="124"/>
      <c r="U13" s="124"/>
      <c r="V13" s="124"/>
      <c r="W13" s="124"/>
      <c r="X13" s="124"/>
      <c r="Y13" s="116"/>
      <c r="Z13" s="116"/>
    </row>
    <row r="14" spans="1:97" ht="21" x14ac:dyDescent="0.35">
      <c r="B14" s="12"/>
      <c r="C14" s="25"/>
      <c r="D14" s="47" t="s">
        <v>24</v>
      </c>
      <c r="E14" s="48">
        <f>H14</f>
        <v>6500</v>
      </c>
      <c r="F14" s="11">
        <f>I14</f>
        <v>4000</v>
      </c>
      <c r="G14" s="26"/>
      <c r="H14" s="50">
        <v>6500</v>
      </c>
      <c r="I14" s="50">
        <v>4000</v>
      </c>
      <c r="J14" s="130"/>
      <c r="K14" s="127">
        <f t="shared" si="0"/>
        <v>1.625</v>
      </c>
      <c r="L14" s="134"/>
      <c r="M14" s="134"/>
      <c r="N14" s="134"/>
      <c r="O14" s="134"/>
      <c r="P14" s="134"/>
      <c r="Q14" s="134"/>
      <c r="R14" s="131"/>
      <c r="S14" s="131"/>
      <c r="T14" s="131"/>
      <c r="U14" s="131"/>
      <c r="V14" s="131"/>
      <c r="W14" s="132"/>
      <c r="X14" s="124"/>
      <c r="Y14" s="116"/>
      <c r="Z14" s="116"/>
    </row>
    <row r="15" spans="1:97" ht="21" x14ac:dyDescent="0.35">
      <c r="C15" s="25"/>
      <c r="D15" s="40" t="s">
        <v>25</v>
      </c>
      <c r="E15" s="41"/>
      <c r="F15" s="42"/>
      <c r="G15" s="26"/>
      <c r="H15" s="147" t="s">
        <v>26</v>
      </c>
      <c r="I15" s="148"/>
      <c r="J15" s="2"/>
      <c r="K15" s="127" t="e">
        <f t="shared" si="0"/>
        <v>#VALUE!</v>
      </c>
      <c r="L15" s="134"/>
      <c r="M15" s="134"/>
      <c r="N15" s="134"/>
      <c r="O15" s="134"/>
      <c r="P15" s="134"/>
      <c r="Q15" s="134"/>
      <c r="R15" s="124"/>
      <c r="S15" s="124"/>
      <c r="T15" s="124"/>
      <c r="U15" s="124"/>
      <c r="V15" s="124"/>
      <c r="W15" s="124"/>
      <c r="X15" s="124"/>
      <c r="Y15" s="116"/>
      <c r="Z15" s="116"/>
      <c r="AB15" s="125"/>
      <c r="AC15" s="126"/>
    </row>
    <row r="16" spans="1:97" ht="21" x14ac:dyDescent="0.35">
      <c r="B16" s="12"/>
      <c r="C16" s="25"/>
      <c r="D16" s="47" t="s">
        <v>28</v>
      </c>
      <c r="E16" s="48">
        <f>H16</f>
        <v>4000</v>
      </c>
      <c r="F16" s="11">
        <f>I16</f>
        <v>2600</v>
      </c>
      <c r="G16" s="26"/>
      <c r="H16" s="50">
        <v>4000</v>
      </c>
      <c r="I16" s="50">
        <v>2600</v>
      </c>
      <c r="J16" s="2"/>
      <c r="K16" s="127">
        <f t="shared" si="0"/>
        <v>1.5384615384615385</v>
      </c>
      <c r="L16" s="134"/>
      <c r="M16" s="134"/>
      <c r="N16" s="134"/>
      <c r="O16" s="134"/>
      <c r="P16" s="134"/>
      <c r="Q16" s="134"/>
      <c r="R16" s="132"/>
      <c r="S16" s="132"/>
      <c r="T16" s="132"/>
      <c r="U16" s="132"/>
      <c r="V16" s="132"/>
      <c r="W16" s="132"/>
      <c r="X16" s="124"/>
      <c r="Y16" s="116"/>
      <c r="Z16" s="116"/>
    </row>
    <row r="17" spans="2:26" ht="9.9" customHeight="1" x14ac:dyDescent="0.35">
      <c r="B17" s="12"/>
      <c r="C17" s="67"/>
      <c r="D17" s="68"/>
      <c r="E17" s="69"/>
      <c r="F17" s="70"/>
      <c r="G17" s="71"/>
      <c r="H17" s="50"/>
      <c r="I17" s="50"/>
      <c r="J17" s="2"/>
      <c r="K17" s="134"/>
      <c r="L17" s="134"/>
      <c r="M17" s="134"/>
      <c r="N17" s="134"/>
      <c r="O17" s="134"/>
      <c r="P17" s="134"/>
      <c r="Q17" s="134"/>
      <c r="R17" s="132"/>
      <c r="S17" s="132"/>
      <c r="T17" s="132"/>
      <c r="U17" s="132"/>
      <c r="V17" s="132"/>
      <c r="W17" s="132"/>
      <c r="X17" s="124"/>
      <c r="Y17" s="116"/>
      <c r="Z17" s="116"/>
    </row>
    <row r="18" spans="2:26" s="144" customFormat="1" ht="15" x14ac:dyDescent="0.25">
      <c r="K18" s="145"/>
      <c r="L18" s="145"/>
      <c r="M18" s="145"/>
      <c r="N18" s="145"/>
      <c r="O18" s="145"/>
      <c r="P18" s="145"/>
      <c r="Q18" s="145"/>
      <c r="R18" s="146"/>
      <c r="S18" s="146"/>
      <c r="T18" s="146"/>
      <c r="U18" s="146"/>
      <c r="V18" s="146"/>
      <c r="W18" s="146"/>
      <c r="X18" s="146"/>
    </row>
    <row r="19" spans="2:26" ht="9.9" customHeight="1" x14ac:dyDescent="0.25">
      <c r="C19" s="85"/>
      <c r="D19" s="86"/>
      <c r="E19" s="86"/>
      <c r="F19" s="86"/>
      <c r="G19" s="87"/>
    </row>
    <row r="20" spans="2:26" ht="24.75" x14ac:dyDescent="0.5">
      <c r="C20" s="88"/>
      <c r="D20" s="152" t="s">
        <v>36</v>
      </c>
      <c r="E20" s="153"/>
      <c r="F20" s="154"/>
      <c r="G20" s="89"/>
    </row>
    <row r="21" spans="2:26" ht="9.9" customHeight="1" x14ac:dyDescent="0.3">
      <c r="C21" s="90"/>
      <c r="D21" s="91"/>
      <c r="E21" s="91"/>
      <c r="F21" s="91"/>
      <c r="G21" s="92"/>
    </row>
    <row r="22" spans="2:26" ht="9" customHeight="1" x14ac:dyDescent="0.3">
      <c r="C22" s="93"/>
      <c r="D22" s="94"/>
      <c r="E22" s="95"/>
      <c r="F22" s="141">
        <f ca="1">TODAY()</f>
        <v>45650</v>
      </c>
      <c r="G22" s="93"/>
    </row>
    <row r="23" spans="2:26" ht="9.9" customHeight="1" x14ac:dyDescent="0.3">
      <c r="C23" s="97"/>
      <c r="D23" s="98"/>
      <c r="E23" s="99"/>
      <c r="F23" s="100"/>
      <c r="G23" s="101"/>
    </row>
    <row r="24" spans="2:26" ht="20.25" x14ac:dyDescent="0.3">
      <c r="C24" s="88"/>
      <c r="D24" s="143" t="s">
        <v>37</v>
      </c>
      <c r="E24" s="103"/>
      <c r="F24" s="104"/>
      <c r="G24" s="89"/>
    </row>
    <row r="25" spans="2:26" ht="20.25" x14ac:dyDescent="0.3">
      <c r="C25" s="88"/>
      <c r="D25" s="105" t="s">
        <v>38</v>
      </c>
      <c r="E25" s="106">
        <v>27200</v>
      </c>
      <c r="F25" s="107">
        <v>17700</v>
      </c>
      <c r="G25" s="89"/>
      <c r="I25">
        <f>490/380</f>
        <v>1.2894736842105263</v>
      </c>
    </row>
    <row r="26" spans="2:26" ht="20.25" hidden="1" x14ac:dyDescent="0.3">
      <c r="C26" s="88"/>
      <c r="D26" s="105" t="s">
        <v>39</v>
      </c>
      <c r="E26" s="106">
        <v>5000</v>
      </c>
      <c r="F26" s="107">
        <v>3300</v>
      </c>
      <c r="G26" s="89"/>
    </row>
    <row r="27" spans="2:26" ht="20.25" x14ac:dyDescent="0.3">
      <c r="C27" s="88"/>
      <c r="D27" s="105" t="s">
        <v>40</v>
      </c>
      <c r="E27" s="106">
        <v>2900</v>
      </c>
      <c r="F27" s="107">
        <v>1900</v>
      </c>
      <c r="G27" s="89"/>
      <c r="I27">
        <f>90/70</f>
        <v>1.2857142857142858</v>
      </c>
    </row>
    <row r="28" spans="2:26" ht="20.25" x14ac:dyDescent="0.3">
      <c r="C28" s="88"/>
      <c r="D28" s="143" t="s">
        <v>41</v>
      </c>
      <c r="E28" s="103"/>
      <c r="F28" s="104"/>
      <c r="G28" s="89"/>
    </row>
    <row r="29" spans="2:26" ht="20.399999999999999" x14ac:dyDescent="0.35">
      <c r="C29" s="88"/>
      <c r="D29" s="105" t="s">
        <v>42</v>
      </c>
      <c r="E29" s="106">
        <v>63500</v>
      </c>
      <c r="F29" s="107">
        <v>41300</v>
      </c>
      <c r="G29" s="89"/>
      <c r="H29">
        <f>E9*I25</f>
        <v>10057.894736842105</v>
      </c>
      <c r="I29">
        <f>I25*F9</f>
        <v>6447.3684210526317</v>
      </c>
    </row>
    <row r="30" spans="2:26" ht="20.399999999999999" x14ac:dyDescent="0.35">
      <c r="C30" s="88"/>
      <c r="D30" s="105" t="s">
        <v>43</v>
      </c>
      <c r="E30" s="106">
        <v>6400</v>
      </c>
      <c r="F30" s="107">
        <v>4200</v>
      </c>
      <c r="G30" s="89"/>
      <c r="H30" s="54">
        <f>E10*I25</f>
        <v>2321.0526315789475</v>
      </c>
      <c r="I30">
        <f>I25*F10</f>
        <v>1676.3157894736842</v>
      </c>
    </row>
    <row r="31" spans="2:26" ht="20.399999999999999" x14ac:dyDescent="0.35">
      <c r="C31" s="88"/>
      <c r="D31" s="143" t="s">
        <v>44</v>
      </c>
      <c r="E31" s="103"/>
      <c r="F31" s="104"/>
      <c r="G31" s="89"/>
    </row>
    <row r="32" spans="2:26" ht="20.399999999999999" x14ac:dyDescent="0.35">
      <c r="C32" s="88"/>
      <c r="D32" s="105" t="s">
        <v>45</v>
      </c>
      <c r="E32" s="106">
        <v>30200</v>
      </c>
      <c r="F32" s="107">
        <v>19700</v>
      </c>
      <c r="G32" s="89"/>
    </row>
    <row r="33" spans="3:7" ht="20.25" hidden="1" x14ac:dyDescent="0.3">
      <c r="C33" s="88"/>
      <c r="D33" s="105" t="s">
        <v>46</v>
      </c>
      <c r="E33" s="106">
        <v>3100</v>
      </c>
      <c r="F33" s="107">
        <v>2000</v>
      </c>
      <c r="G33" s="89"/>
    </row>
    <row r="34" spans="3:7" ht="20.399999999999999" x14ac:dyDescent="0.35">
      <c r="C34" s="88"/>
      <c r="D34" s="105" t="s">
        <v>47</v>
      </c>
      <c r="E34" s="106">
        <v>2000</v>
      </c>
      <c r="F34" s="107">
        <v>1300</v>
      </c>
      <c r="G34" s="89"/>
    </row>
    <row r="35" spans="3:7" ht="20.399999999999999" x14ac:dyDescent="0.35">
      <c r="C35" s="88"/>
      <c r="D35" s="143" t="s">
        <v>48</v>
      </c>
      <c r="E35" s="103"/>
      <c r="F35" s="104"/>
      <c r="G35" s="89"/>
    </row>
    <row r="36" spans="3:7" ht="20.399999999999999" x14ac:dyDescent="0.35">
      <c r="C36" s="88"/>
      <c r="D36" s="105" t="s">
        <v>49</v>
      </c>
      <c r="E36" s="106">
        <v>21500</v>
      </c>
      <c r="F36" s="107">
        <v>14000</v>
      </c>
      <c r="G36" s="89"/>
    </row>
    <row r="37" spans="3:7" ht="20.399999999999999" x14ac:dyDescent="0.35">
      <c r="C37" s="88"/>
      <c r="D37" s="105" t="s">
        <v>50</v>
      </c>
      <c r="E37" s="106">
        <v>2500</v>
      </c>
      <c r="F37" s="107">
        <v>1700</v>
      </c>
      <c r="G37" s="89"/>
    </row>
    <row r="38" spans="3:7" ht="20.399999999999999" x14ac:dyDescent="0.35">
      <c r="C38" s="88"/>
      <c r="D38" s="143" t="s">
        <v>51</v>
      </c>
      <c r="E38" s="103"/>
      <c r="F38" s="104"/>
      <c r="G38" s="89"/>
    </row>
    <row r="39" spans="3:7" ht="20.399999999999999" x14ac:dyDescent="0.35">
      <c r="C39" s="88"/>
      <c r="D39" s="108" t="s">
        <v>52</v>
      </c>
      <c r="E39" s="109">
        <v>14000</v>
      </c>
      <c r="F39" s="107">
        <v>9100</v>
      </c>
      <c r="G39" s="89"/>
    </row>
    <row r="40" spans="3:7" ht="20.399999999999999" x14ac:dyDescent="0.35">
      <c r="C40" s="88"/>
      <c r="D40" s="108" t="s">
        <v>53</v>
      </c>
      <c r="E40" s="109">
        <v>5100</v>
      </c>
      <c r="F40" s="107">
        <v>3300</v>
      </c>
      <c r="G40" s="89"/>
    </row>
    <row r="41" spans="3:7" ht="20.399999999999999" x14ac:dyDescent="0.35">
      <c r="C41" s="88"/>
      <c r="D41" s="143" t="s">
        <v>54</v>
      </c>
      <c r="E41" s="103"/>
      <c r="F41" s="104"/>
      <c r="G41" s="89"/>
    </row>
    <row r="42" spans="3:7" ht="20.399999999999999" x14ac:dyDescent="0.35">
      <c r="C42" s="88"/>
      <c r="D42" s="108" t="s">
        <v>54</v>
      </c>
      <c r="E42" s="109">
        <v>2000</v>
      </c>
      <c r="F42" s="107">
        <v>1300</v>
      </c>
      <c r="G42" s="89"/>
    </row>
    <row r="43" spans="3:7" ht="20.399999999999999" x14ac:dyDescent="0.35">
      <c r="C43" s="88"/>
      <c r="D43" s="143" t="s">
        <v>55</v>
      </c>
      <c r="E43" s="103"/>
      <c r="F43" s="104"/>
      <c r="G43" s="89"/>
    </row>
    <row r="44" spans="3:7" ht="20.399999999999999" x14ac:dyDescent="0.35">
      <c r="C44" s="88"/>
      <c r="D44" s="108" t="s">
        <v>56</v>
      </c>
      <c r="E44" s="109">
        <v>42400</v>
      </c>
      <c r="F44" s="107">
        <v>27600</v>
      </c>
      <c r="G44" s="89"/>
    </row>
    <row r="45" spans="3:7" ht="20.399999999999999" x14ac:dyDescent="0.35">
      <c r="C45" s="88"/>
      <c r="D45" s="108" t="s">
        <v>57</v>
      </c>
      <c r="E45" s="109">
        <v>8700</v>
      </c>
      <c r="F45" s="107">
        <v>5700</v>
      </c>
      <c r="G45" s="89"/>
    </row>
    <row r="46" spans="3:7" ht="9.9" customHeight="1" x14ac:dyDescent="0.35">
      <c r="C46" s="90"/>
      <c r="D46" s="110"/>
      <c r="E46" s="111"/>
      <c r="F46" s="112"/>
      <c r="G46" s="92"/>
    </row>
  </sheetData>
  <mergeCells count="5">
    <mergeCell ref="H15:I15"/>
    <mergeCell ref="D20:F20"/>
    <mergeCell ref="D2:F2"/>
    <mergeCell ref="H6:I6"/>
    <mergeCell ref="H12:I12"/>
  </mergeCells>
  <printOptions horizontalCentered="1"/>
  <pageMargins left="0.31496062992125984" right="0.31496062992125984" top="0.55118110236220474" bottom="0.55118110236220474" header="0.31496062992125984" footer="0.31496062992125984"/>
  <pageSetup paperSize="9" orientation="portrait" r:id="rId1"/>
  <headerFooter>
    <oddHeader>&amp;LSUSTRATOS&amp;R"El Origen"</oddHeader>
    <oddFooter>&amp;R&amp;D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S46"/>
  <sheetViews>
    <sheetView tabSelected="1" topLeftCell="C4" workbookViewId="0">
      <selection activeCell="F14" sqref="F14"/>
    </sheetView>
  </sheetViews>
  <sheetFormatPr baseColWidth="10" defaultRowHeight="14.4" x14ac:dyDescent="0.3"/>
  <cols>
    <col min="3" max="3" width="1.6640625" customWidth="1"/>
    <col min="4" max="4" width="62.88671875" customWidth="1"/>
    <col min="5" max="5" width="15.5546875" customWidth="1"/>
    <col min="6" max="6" width="14.6640625" customWidth="1"/>
    <col min="7" max="7" width="1.6640625" customWidth="1"/>
    <col min="8" max="8" width="14.44140625" customWidth="1"/>
    <col min="9" max="9" width="14.5546875" customWidth="1"/>
    <col min="10" max="10" width="2.6640625" customWidth="1"/>
    <col min="11" max="13" width="16.109375" style="20" bestFit="1" customWidth="1"/>
    <col min="14" max="17" width="16.109375" style="20" hidden="1" customWidth="1"/>
    <col min="18" max="21" width="16.109375" style="17" hidden="1" customWidth="1"/>
    <col min="22" max="23" width="15.88671875" style="17" hidden="1" customWidth="1"/>
    <col min="24" max="24" width="14.5546875" style="17" hidden="1" customWidth="1"/>
    <col min="25" max="25" width="11.44140625" hidden="1" customWidth="1"/>
    <col min="26" max="26" width="14.5546875" hidden="1" customWidth="1"/>
    <col min="27" max="27" width="11.44140625" hidden="1" customWidth="1"/>
  </cols>
  <sheetData>
    <row r="1" spans="1:97" ht="9.9" customHeight="1" x14ac:dyDescent="0.25">
      <c r="C1" s="22"/>
      <c r="D1" s="23"/>
      <c r="E1" s="23"/>
      <c r="F1" s="23"/>
      <c r="G1" s="24"/>
    </row>
    <row r="2" spans="1:97" s="32" customFormat="1" ht="24.75" x14ac:dyDescent="0.35">
      <c r="A2"/>
      <c r="B2"/>
      <c r="C2" s="25"/>
      <c r="D2" s="149" t="s">
        <v>1</v>
      </c>
      <c r="E2" s="150"/>
      <c r="F2" s="151"/>
      <c r="G2" s="26"/>
      <c r="H2" s="140"/>
      <c r="I2" s="14"/>
      <c r="J2" s="2"/>
      <c r="K2" s="113"/>
      <c r="L2" s="113"/>
      <c r="M2" s="113"/>
      <c r="N2" s="114"/>
      <c r="O2" s="114"/>
      <c r="P2" s="114"/>
      <c r="Q2" s="114"/>
      <c r="R2" s="115"/>
      <c r="S2" s="115"/>
      <c r="T2" s="115"/>
      <c r="U2" s="115"/>
      <c r="V2" s="115"/>
      <c r="W2" s="115"/>
      <c r="X2" s="115"/>
      <c r="Y2" s="116"/>
      <c r="Z2" s="116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</row>
    <row r="3" spans="1:97" ht="9.9" customHeight="1" x14ac:dyDescent="0.35">
      <c r="C3" s="67"/>
      <c r="D3" s="33"/>
      <c r="E3" s="33"/>
      <c r="F3" s="33"/>
      <c r="G3" s="71"/>
      <c r="H3" s="14"/>
      <c r="I3" s="8"/>
      <c r="J3" s="2"/>
      <c r="K3" s="113"/>
      <c r="L3" s="113"/>
      <c r="M3" s="113"/>
      <c r="N3" s="117"/>
      <c r="O3" s="117"/>
      <c r="P3" s="117"/>
      <c r="Q3" s="113"/>
      <c r="R3" s="118"/>
      <c r="S3" s="118"/>
      <c r="T3" s="118"/>
      <c r="U3" s="118"/>
      <c r="V3" s="118"/>
      <c r="W3" s="119"/>
      <c r="X3" s="117"/>
      <c r="Y3" s="116"/>
      <c r="Z3" s="116"/>
      <c r="AA3" s="16"/>
    </row>
    <row r="4" spans="1:97" ht="9" customHeight="1" x14ac:dyDescent="0.35">
      <c r="C4" s="135"/>
      <c r="D4" s="137"/>
      <c r="E4" s="137"/>
      <c r="F4" s="142">
        <f ca="1">TODAY()</f>
        <v>45650</v>
      </c>
      <c r="G4" s="136"/>
      <c r="H4" s="14"/>
      <c r="I4" s="8"/>
      <c r="J4" s="2"/>
      <c r="K4" s="113"/>
      <c r="L4" s="113"/>
      <c r="M4" s="113"/>
      <c r="N4" s="117"/>
      <c r="O4" s="117"/>
      <c r="P4" s="117"/>
      <c r="Q4" s="113"/>
      <c r="R4" s="118"/>
      <c r="S4" s="118"/>
      <c r="T4" s="118"/>
      <c r="U4" s="118"/>
      <c r="V4" s="118"/>
      <c r="W4" s="119"/>
      <c r="X4" s="117"/>
      <c r="Y4" s="116"/>
      <c r="Z4" s="116"/>
      <c r="AA4" s="16"/>
    </row>
    <row r="5" spans="1:97" ht="9.9" customHeight="1" x14ac:dyDescent="0.35">
      <c r="C5" s="138"/>
      <c r="D5" s="33"/>
      <c r="E5" s="33"/>
      <c r="F5" s="33"/>
      <c r="G5" s="139"/>
      <c r="H5" s="14"/>
      <c r="I5" s="8"/>
      <c r="J5" s="2"/>
      <c r="K5" s="113"/>
      <c r="L5" s="113"/>
      <c r="M5" s="113"/>
      <c r="N5" s="117"/>
      <c r="O5" s="117"/>
      <c r="P5" s="117"/>
      <c r="Q5" s="113"/>
      <c r="R5" s="118"/>
      <c r="S5" s="118"/>
      <c r="T5" s="118"/>
      <c r="U5" s="118"/>
      <c r="V5" s="118"/>
      <c r="W5" s="119"/>
      <c r="X5" s="117"/>
      <c r="Y5" s="116"/>
      <c r="Z5" s="116"/>
      <c r="AA5" s="16"/>
    </row>
    <row r="6" spans="1:97" ht="21" x14ac:dyDescent="0.35">
      <c r="C6" s="25"/>
      <c r="D6" s="40" t="s">
        <v>5</v>
      </c>
      <c r="E6" s="41"/>
      <c r="F6" s="42"/>
      <c r="G6" s="26"/>
      <c r="H6" s="147" t="s">
        <v>6</v>
      </c>
      <c r="I6" s="148"/>
      <c r="J6" s="2"/>
      <c r="K6" s="120"/>
      <c r="L6" s="120"/>
      <c r="M6" s="120"/>
      <c r="N6" s="121"/>
      <c r="O6" s="121"/>
      <c r="P6" s="121"/>
      <c r="Q6" s="122"/>
      <c r="R6" s="123"/>
      <c r="S6" s="123"/>
      <c r="T6" s="124"/>
      <c r="U6" s="124"/>
      <c r="V6" s="124"/>
      <c r="W6" s="124"/>
      <c r="X6" s="124"/>
      <c r="Y6" s="116"/>
      <c r="Z6" s="116"/>
      <c r="AB6" s="125"/>
      <c r="AC6" s="126"/>
    </row>
    <row r="7" spans="1:97" ht="21" x14ac:dyDescent="0.4">
      <c r="B7" s="12"/>
      <c r="C7" s="25"/>
      <c r="D7" s="47" t="s">
        <v>13</v>
      </c>
      <c r="E7" s="48">
        <f>H7</f>
        <v>490000</v>
      </c>
      <c r="F7" s="155">
        <f>I7</f>
        <v>380000</v>
      </c>
      <c r="G7" s="26"/>
      <c r="H7" s="50">
        <v>490000</v>
      </c>
      <c r="I7" s="50">
        <v>380000</v>
      </c>
      <c r="J7" s="2"/>
      <c r="K7" s="127">
        <f>H7/I7</f>
        <v>1.2894736842105263</v>
      </c>
      <c r="L7" s="134"/>
      <c r="M7" s="128"/>
      <c r="N7" s="128"/>
      <c r="O7" s="128"/>
      <c r="P7" s="128"/>
      <c r="Q7" s="128"/>
      <c r="R7" s="129"/>
      <c r="S7" s="129"/>
      <c r="T7" s="129"/>
      <c r="U7" s="129"/>
      <c r="V7" s="124"/>
      <c r="W7" s="124"/>
      <c r="X7" s="124"/>
      <c r="Y7" s="116"/>
      <c r="Z7" s="116"/>
      <c r="AA7" s="54"/>
    </row>
    <row r="8" spans="1:97" ht="21" x14ac:dyDescent="0.35">
      <c r="B8" s="12"/>
      <c r="C8" s="25"/>
      <c r="D8" s="47" t="s">
        <v>14</v>
      </c>
      <c r="E8" s="48">
        <f>H8</f>
        <v>90000</v>
      </c>
      <c r="F8" s="155">
        <f>I8</f>
        <v>75000</v>
      </c>
      <c r="G8" s="26"/>
      <c r="H8" s="50">
        <v>90000</v>
      </c>
      <c r="I8" s="50">
        <v>75000</v>
      </c>
      <c r="J8" s="130"/>
      <c r="K8" s="127">
        <f t="shared" ref="K8:K16" si="0">H8/I8</f>
        <v>1.2</v>
      </c>
      <c r="L8" s="134"/>
      <c r="M8" s="128"/>
      <c r="N8" s="128"/>
      <c r="O8" s="128"/>
      <c r="P8" s="128"/>
      <c r="Q8" s="128"/>
      <c r="R8" s="129"/>
      <c r="S8" s="129"/>
      <c r="T8" s="129"/>
      <c r="U8" s="129"/>
      <c r="V8" s="131"/>
      <c r="W8" s="132"/>
      <c r="X8" s="124"/>
      <c r="Y8" s="116"/>
      <c r="Z8" s="116"/>
      <c r="AA8" s="54"/>
    </row>
    <row r="9" spans="1:97" ht="21" x14ac:dyDescent="0.35">
      <c r="B9" s="12"/>
      <c r="C9" s="25"/>
      <c r="D9" s="7" t="s">
        <v>16</v>
      </c>
      <c r="E9" s="48">
        <f t="shared" ref="E9:F10" si="1">H9</f>
        <v>8500</v>
      </c>
      <c r="F9" s="155">
        <f t="shared" si="1"/>
        <v>6000</v>
      </c>
      <c r="G9" s="26"/>
      <c r="H9" s="50">
        <v>8500</v>
      </c>
      <c r="I9" s="50">
        <v>6000</v>
      </c>
      <c r="J9" s="130"/>
      <c r="K9" s="127">
        <f t="shared" si="0"/>
        <v>1.4166666666666667</v>
      </c>
      <c r="L9" s="134"/>
      <c r="M9" s="133"/>
      <c r="N9" s="133"/>
      <c r="O9" s="128"/>
      <c r="P9" s="128"/>
      <c r="Q9" s="128"/>
      <c r="R9" s="129"/>
      <c r="S9" s="129"/>
      <c r="T9" s="129"/>
      <c r="U9" s="129"/>
      <c r="V9" s="131"/>
      <c r="W9" s="132"/>
      <c r="X9" s="124"/>
      <c r="Y9" s="116"/>
      <c r="Z9" s="116"/>
      <c r="AA9" s="54"/>
    </row>
    <row r="10" spans="1:97" ht="21" x14ac:dyDescent="0.35">
      <c r="B10" s="12"/>
      <c r="C10" s="25"/>
      <c r="D10" s="7" t="s">
        <v>18</v>
      </c>
      <c r="E10" s="48">
        <f t="shared" si="1"/>
        <v>2500</v>
      </c>
      <c r="F10" s="155">
        <f t="shared" si="1"/>
        <v>1500</v>
      </c>
      <c r="G10" s="26"/>
      <c r="H10" s="50">
        <v>2500</v>
      </c>
      <c r="I10" s="50">
        <v>1500</v>
      </c>
      <c r="J10" s="2"/>
      <c r="K10" s="127">
        <f t="shared" si="0"/>
        <v>1.6666666666666667</v>
      </c>
      <c r="L10" s="134"/>
      <c r="M10" s="133"/>
      <c r="N10" s="133"/>
      <c r="O10" s="134"/>
      <c r="P10" s="134"/>
      <c r="Q10" s="134"/>
      <c r="R10" s="131"/>
      <c r="S10" s="131"/>
      <c r="T10" s="131"/>
      <c r="U10" s="131"/>
      <c r="V10" s="131"/>
      <c r="W10" s="132"/>
      <c r="X10" s="124"/>
      <c r="Y10" s="116"/>
      <c r="Z10" s="116"/>
      <c r="AA10" s="54"/>
    </row>
    <row r="11" spans="1:97" ht="21" hidden="1" x14ac:dyDescent="0.35">
      <c r="B11" s="12"/>
      <c r="C11" s="25"/>
      <c r="D11" s="7" t="s">
        <v>19</v>
      </c>
      <c r="E11" s="48">
        <f t="shared" ref="E11:F11" si="2">H11</f>
        <v>900</v>
      </c>
      <c r="F11" s="49">
        <f t="shared" si="2"/>
        <v>650</v>
      </c>
      <c r="G11" s="26"/>
      <c r="H11" s="50">
        <v>900</v>
      </c>
      <c r="I11" s="50">
        <v>650</v>
      </c>
      <c r="J11" s="2"/>
      <c r="K11" s="127">
        <f t="shared" si="0"/>
        <v>1.3846153846153846</v>
      </c>
      <c r="L11" s="134"/>
      <c r="M11" s="133"/>
      <c r="N11" s="133"/>
      <c r="O11" s="134"/>
      <c r="P11" s="134"/>
      <c r="Q11" s="134"/>
      <c r="R11" s="131"/>
      <c r="S11" s="131"/>
      <c r="T11" s="131"/>
      <c r="U11" s="131"/>
      <c r="V11" s="131"/>
      <c r="W11" s="132"/>
      <c r="X11" s="124"/>
      <c r="Y11" s="116"/>
      <c r="Z11" s="116"/>
      <c r="AA11" s="54"/>
    </row>
    <row r="12" spans="1:97" ht="21" x14ac:dyDescent="0.35">
      <c r="C12" s="25"/>
      <c r="D12" s="40" t="s">
        <v>20</v>
      </c>
      <c r="E12" s="41"/>
      <c r="F12" s="42"/>
      <c r="G12" s="26"/>
      <c r="H12" s="147" t="s">
        <v>21</v>
      </c>
      <c r="I12" s="148"/>
      <c r="J12" s="2"/>
      <c r="K12" s="127" t="e">
        <f t="shared" si="0"/>
        <v>#VALUE!</v>
      </c>
      <c r="L12" s="134"/>
      <c r="M12" s="134"/>
      <c r="N12" s="134"/>
      <c r="O12" s="134"/>
      <c r="P12" s="134"/>
      <c r="Q12" s="134"/>
      <c r="R12" s="124"/>
      <c r="S12" s="124"/>
      <c r="T12" s="124"/>
      <c r="U12" s="124"/>
      <c r="V12" s="124"/>
      <c r="W12" s="124"/>
      <c r="X12" s="124"/>
      <c r="Y12" s="116"/>
      <c r="Z12" s="116"/>
      <c r="AB12" s="125"/>
      <c r="AC12" s="126"/>
    </row>
    <row r="13" spans="1:97" ht="21" x14ac:dyDescent="0.4">
      <c r="B13" s="12"/>
      <c r="C13" s="25"/>
      <c r="D13" s="47" t="s">
        <v>23</v>
      </c>
      <c r="E13" s="48">
        <f>H13</f>
        <v>400000</v>
      </c>
      <c r="F13" s="11"/>
      <c r="G13" s="26"/>
      <c r="H13" s="50">
        <v>400000</v>
      </c>
      <c r="I13" s="50">
        <v>260000</v>
      </c>
      <c r="J13" s="2"/>
      <c r="K13" s="127">
        <f t="shared" si="0"/>
        <v>1.5384615384615385</v>
      </c>
      <c r="L13" s="134"/>
      <c r="M13" s="134"/>
      <c r="N13" s="134"/>
      <c r="O13" s="134"/>
      <c r="P13" s="134"/>
      <c r="Q13" s="134"/>
      <c r="R13" s="124"/>
      <c r="S13" s="124"/>
      <c r="T13" s="124"/>
      <c r="U13" s="124"/>
      <c r="V13" s="124"/>
      <c r="W13" s="124"/>
      <c r="X13" s="124"/>
      <c r="Y13" s="116"/>
      <c r="Z13" s="116"/>
    </row>
    <row r="14" spans="1:97" ht="21" x14ac:dyDescent="0.35">
      <c r="B14" s="12"/>
      <c r="C14" s="25"/>
      <c r="D14" s="47" t="s">
        <v>24</v>
      </c>
      <c r="E14" s="48">
        <f>H14</f>
        <v>6500</v>
      </c>
      <c r="F14" s="11">
        <f>I14</f>
        <v>4000</v>
      </c>
      <c r="G14" s="26"/>
      <c r="H14" s="50">
        <v>6500</v>
      </c>
      <c r="I14" s="50">
        <v>4000</v>
      </c>
      <c r="J14" s="130"/>
      <c r="K14" s="127">
        <f t="shared" si="0"/>
        <v>1.625</v>
      </c>
      <c r="L14" s="134"/>
      <c r="M14" s="134"/>
      <c r="N14" s="134"/>
      <c r="O14" s="134"/>
      <c r="P14" s="134"/>
      <c r="Q14" s="134"/>
      <c r="R14" s="131"/>
      <c r="S14" s="131"/>
      <c r="T14" s="131"/>
      <c r="U14" s="131"/>
      <c r="V14" s="131"/>
      <c r="W14" s="132"/>
      <c r="X14" s="124"/>
      <c r="Y14" s="116"/>
      <c r="Z14" s="116"/>
    </row>
    <row r="15" spans="1:97" ht="21" x14ac:dyDescent="0.35">
      <c r="C15" s="25"/>
      <c r="D15" s="40" t="s">
        <v>25</v>
      </c>
      <c r="E15" s="41"/>
      <c r="F15" s="42"/>
      <c r="G15" s="26"/>
      <c r="H15" s="147" t="s">
        <v>26</v>
      </c>
      <c r="I15" s="148"/>
      <c r="J15" s="2"/>
      <c r="K15" s="127" t="e">
        <f t="shared" si="0"/>
        <v>#VALUE!</v>
      </c>
      <c r="L15" s="134"/>
      <c r="M15" s="134"/>
      <c r="N15" s="134"/>
      <c r="O15" s="134"/>
      <c r="P15" s="134"/>
      <c r="Q15" s="134"/>
      <c r="R15" s="124"/>
      <c r="S15" s="124"/>
      <c r="T15" s="124"/>
      <c r="U15" s="124"/>
      <c r="V15" s="124"/>
      <c r="W15" s="124"/>
      <c r="X15" s="124"/>
      <c r="Y15" s="116"/>
      <c r="Z15" s="116"/>
      <c r="AB15" s="125"/>
      <c r="AC15" s="126"/>
    </row>
    <row r="16" spans="1:97" ht="21" x14ac:dyDescent="0.35">
      <c r="B16" s="12"/>
      <c r="C16" s="25"/>
      <c r="D16" s="47" t="s">
        <v>28</v>
      </c>
      <c r="E16" s="48">
        <f>H16</f>
        <v>4000</v>
      </c>
      <c r="F16" s="11">
        <f>I16</f>
        <v>2600</v>
      </c>
      <c r="G16" s="26"/>
      <c r="H16" s="50">
        <v>4000</v>
      </c>
      <c r="I16" s="50">
        <v>2600</v>
      </c>
      <c r="J16" s="2"/>
      <c r="K16" s="127">
        <f t="shared" si="0"/>
        <v>1.5384615384615385</v>
      </c>
      <c r="L16" s="134"/>
      <c r="M16" s="134"/>
      <c r="N16" s="134"/>
      <c r="O16" s="134"/>
      <c r="P16" s="134"/>
      <c r="Q16" s="134"/>
      <c r="R16" s="132"/>
      <c r="S16" s="132"/>
      <c r="T16" s="132"/>
      <c r="U16" s="132"/>
      <c r="V16" s="132"/>
      <c r="W16" s="132"/>
      <c r="X16" s="124"/>
      <c r="Y16" s="116"/>
      <c r="Z16" s="116"/>
    </row>
    <row r="17" spans="2:26" ht="9.9" customHeight="1" x14ac:dyDescent="0.35">
      <c r="B17" s="12"/>
      <c r="C17" s="67"/>
      <c r="D17" s="68"/>
      <c r="E17" s="69"/>
      <c r="F17" s="70"/>
      <c r="G17" s="71"/>
      <c r="H17" s="50"/>
      <c r="I17" s="50"/>
      <c r="J17" s="2"/>
      <c r="K17" s="134"/>
      <c r="L17" s="134"/>
      <c r="M17" s="134"/>
      <c r="N17" s="134"/>
      <c r="O17" s="134"/>
      <c r="P17" s="134"/>
      <c r="Q17" s="134"/>
      <c r="R17" s="132"/>
      <c r="S17" s="132"/>
      <c r="T17" s="132"/>
      <c r="U17" s="132"/>
      <c r="V17" s="132"/>
      <c r="W17" s="132"/>
      <c r="X17" s="124"/>
      <c r="Y17" s="116"/>
      <c r="Z17" s="116"/>
    </row>
    <row r="18" spans="2:26" s="144" customFormat="1" ht="15" x14ac:dyDescent="0.25">
      <c r="K18" s="145"/>
      <c r="L18" s="145"/>
      <c r="M18" s="145"/>
      <c r="N18" s="145"/>
      <c r="O18" s="145"/>
      <c r="P18" s="145"/>
      <c r="Q18" s="145"/>
      <c r="R18" s="146"/>
      <c r="S18" s="146"/>
      <c r="T18" s="146"/>
      <c r="U18" s="146"/>
      <c r="V18" s="146"/>
      <c r="W18" s="146"/>
      <c r="X18" s="146"/>
    </row>
    <row r="19" spans="2:26" ht="9.9" customHeight="1" x14ac:dyDescent="0.25">
      <c r="C19" s="85"/>
      <c r="D19" s="86"/>
      <c r="E19" s="86"/>
      <c r="F19" s="86"/>
      <c r="G19" s="87"/>
    </row>
    <row r="20" spans="2:26" ht="24.75" x14ac:dyDescent="0.5">
      <c r="C20" s="88"/>
      <c r="D20" s="152" t="s">
        <v>36</v>
      </c>
      <c r="E20" s="153"/>
      <c r="F20" s="154"/>
      <c r="G20" s="89"/>
    </row>
    <row r="21" spans="2:26" ht="9.9" customHeight="1" x14ac:dyDescent="0.3">
      <c r="C21" s="90"/>
      <c r="D21" s="91"/>
      <c r="E21" s="91"/>
      <c r="F21" s="91"/>
      <c r="G21" s="92"/>
    </row>
    <row r="22" spans="2:26" ht="9" customHeight="1" x14ac:dyDescent="0.3">
      <c r="C22" s="93"/>
      <c r="D22" s="94"/>
      <c r="E22" s="95"/>
      <c r="F22" s="141">
        <f ca="1">TODAY()</f>
        <v>45650</v>
      </c>
      <c r="G22" s="93"/>
    </row>
    <row r="23" spans="2:26" ht="9.9" customHeight="1" x14ac:dyDescent="0.3">
      <c r="C23" s="97"/>
      <c r="D23" s="98"/>
      <c r="E23" s="99"/>
      <c r="F23" s="100"/>
      <c r="G23" s="101"/>
    </row>
    <row r="24" spans="2:26" ht="20.25" x14ac:dyDescent="0.3">
      <c r="C24" s="88"/>
      <c r="D24" s="143" t="s">
        <v>37</v>
      </c>
      <c r="E24" s="103"/>
      <c r="F24" s="104"/>
      <c r="G24" s="89"/>
    </row>
    <row r="25" spans="2:26" ht="20.25" x14ac:dyDescent="0.3">
      <c r="C25" s="88"/>
      <c r="D25" s="105" t="s">
        <v>38</v>
      </c>
      <c r="E25" s="106">
        <v>27200</v>
      </c>
      <c r="F25" s="107">
        <v>17700</v>
      </c>
      <c r="G25" s="89"/>
    </row>
    <row r="26" spans="2:26" ht="20.25" hidden="1" x14ac:dyDescent="0.3">
      <c r="C26" s="88"/>
      <c r="D26" s="105" t="s">
        <v>39</v>
      </c>
      <c r="E26" s="106">
        <v>5000</v>
      </c>
      <c r="F26" s="107">
        <v>3300</v>
      </c>
      <c r="G26" s="89"/>
    </row>
    <row r="27" spans="2:26" ht="20.25" x14ac:dyDescent="0.3">
      <c r="C27" s="88"/>
      <c r="D27" s="105" t="s">
        <v>40</v>
      </c>
      <c r="E27" s="106">
        <v>2900</v>
      </c>
      <c r="F27" s="107">
        <v>1900</v>
      </c>
      <c r="G27" s="89"/>
    </row>
    <row r="28" spans="2:26" ht="20.25" x14ac:dyDescent="0.3">
      <c r="C28" s="88"/>
      <c r="D28" s="143" t="s">
        <v>41</v>
      </c>
      <c r="E28" s="103"/>
      <c r="F28" s="104"/>
      <c r="G28" s="89"/>
    </row>
    <row r="29" spans="2:26" ht="20.399999999999999" x14ac:dyDescent="0.35">
      <c r="C29" s="88"/>
      <c r="D29" s="105" t="s">
        <v>42</v>
      </c>
      <c r="E29" s="106">
        <v>63500</v>
      </c>
      <c r="F29" s="107">
        <v>41300</v>
      </c>
      <c r="G29" s="89"/>
    </row>
    <row r="30" spans="2:26" ht="20.399999999999999" x14ac:dyDescent="0.35">
      <c r="C30" s="88"/>
      <c r="D30" s="105" t="s">
        <v>43</v>
      </c>
      <c r="E30" s="106">
        <v>6400</v>
      </c>
      <c r="F30" s="107">
        <v>4200</v>
      </c>
      <c r="G30" s="89"/>
    </row>
    <row r="31" spans="2:26" ht="20.399999999999999" x14ac:dyDescent="0.35">
      <c r="C31" s="88"/>
      <c r="D31" s="143" t="s">
        <v>44</v>
      </c>
      <c r="E31" s="103"/>
      <c r="F31" s="104"/>
      <c r="G31" s="89"/>
    </row>
    <row r="32" spans="2:26" ht="20.399999999999999" x14ac:dyDescent="0.35">
      <c r="C32" s="88"/>
      <c r="D32" s="105" t="s">
        <v>45</v>
      </c>
      <c r="E32" s="106">
        <v>30200</v>
      </c>
      <c r="F32" s="107">
        <v>19700</v>
      </c>
      <c r="G32" s="89"/>
    </row>
    <row r="33" spans="3:7" ht="20.25" hidden="1" x14ac:dyDescent="0.3">
      <c r="C33" s="88"/>
      <c r="D33" s="105" t="s">
        <v>46</v>
      </c>
      <c r="E33" s="106">
        <v>3100</v>
      </c>
      <c r="F33" s="107">
        <v>2000</v>
      </c>
      <c r="G33" s="89"/>
    </row>
    <row r="34" spans="3:7" ht="20.399999999999999" x14ac:dyDescent="0.35">
      <c r="C34" s="88"/>
      <c r="D34" s="105" t="s">
        <v>47</v>
      </c>
      <c r="E34" s="106">
        <v>2000</v>
      </c>
      <c r="F34" s="107">
        <v>1300</v>
      </c>
      <c r="G34" s="89"/>
    </row>
    <row r="35" spans="3:7" ht="20.399999999999999" x14ac:dyDescent="0.35">
      <c r="C35" s="88"/>
      <c r="D35" s="143" t="s">
        <v>48</v>
      </c>
      <c r="E35" s="103"/>
      <c r="F35" s="104"/>
      <c r="G35" s="89"/>
    </row>
    <row r="36" spans="3:7" ht="20.399999999999999" x14ac:dyDescent="0.35">
      <c r="C36" s="88"/>
      <c r="D36" s="105" t="s">
        <v>49</v>
      </c>
      <c r="E36" s="106">
        <v>21500</v>
      </c>
      <c r="F36" s="107">
        <v>14000</v>
      </c>
      <c r="G36" s="89"/>
    </row>
    <row r="37" spans="3:7" ht="20.399999999999999" x14ac:dyDescent="0.35">
      <c r="C37" s="88"/>
      <c r="D37" s="105" t="s">
        <v>50</v>
      </c>
      <c r="E37" s="106">
        <v>2500</v>
      </c>
      <c r="F37" s="107">
        <v>1700</v>
      </c>
      <c r="G37" s="89"/>
    </row>
    <row r="38" spans="3:7" ht="20.399999999999999" x14ac:dyDescent="0.35">
      <c r="C38" s="88"/>
      <c r="D38" s="143" t="s">
        <v>51</v>
      </c>
      <c r="E38" s="103"/>
      <c r="F38" s="104"/>
      <c r="G38" s="89"/>
    </row>
    <row r="39" spans="3:7" ht="20.399999999999999" x14ac:dyDescent="0.35">
      <c r="C39" s="88"/>
      <c r="D39" s="108" t="s">
        <v>52</v>
      </c>
      <c r="E39" s="109">
        <v>14000</v>
      </c>
      <c r="F39" s="107">
        <v>9100</v>
      </c>
      <c r="G39" s="89"/>
    </row>
    <row r="40" spans="3:7" ht="20.399999999999999" x14ac:dyDescent="0.35">
      <c r="C40" s="88"/>
      <c r="D40" s="108" t="s">
        <v>53</v>
      </c>
      <c r="E40" s="109">
        <v>5100</v>
      </c>
      <c r="F40" s="107">
        <v>3300</v>
      </c>
      <c r="G40" s="89"/>
    </row>
    <row r="41" spans="3:7" ht="20.399999999999999" x14ac:dyDescent="0.35">
      <c r="C41" s="88"/>
      <c r="D41" s="143" t="s">
        <v>54</v>
      </c>
      <c r="E41" s="103"/>
      <c r="F41" s="104"/>
      <c r="G41" s="89"/>
    </row>
    <row r="42" spans="3:7" ht="20.399999999999999" x14ac:dyDescent="0.35">
      <c r="C42" s="88"/>
      <c r="D42" s="108" t="s">
        <v>54</v>
      </c>
      <c r="E42" s="109">
        <v>2000</v>
      </c>
      <c r="F42" s="107">
        <v>1300</v>
      </c>
      <c r="G42" s="89"/>
    </row>
    <row r="43" spans="3:7" ht="20.399999999999999" x14ac:dyDescent="0.35">
      <c r="C43" s="88"/>
      <c r="D43" s="143" t="s">
        <v>55</v>
      </c>
      <c r="E43" s="103"/>
      <c r="F43" s="104"/>
      <c r="G43" s="89"/>
    </row>
    <row r="44" spans="3:7" ht="20.399999999999999" x14ac:dyDescent="0.35">
      <c r="C44" s="88"/>
      <c r="D44" s="108" t="s">
        <v>56</v>
      </c>
      <c r="E44" s="109">
        <v>42400</v>
      </c>
      <c r="F44" s="107">
        <v>27600</v>
      </c>
      <c r="G44" s="89"/>
    </row>
    <row r="45" spans="3:7" ht="20.399999999999999" x14ac:dyDescent="0.35">
      <c r="C45" s="88"/>
      <c r="D45" s="108" t="s">
        <v>57</v>
      </c>
      <c r="E45" s="109">
        <v>8700</v>
      </c>
      <c r="F45" s="107">
        <v>5700</v>
      </c>
      <c r="G45" s="89"/>
    </row>
    <row r="46" spans="3:7" ht="9.9" customHeight="1" x14ac:dyDescent="0.35">
      <c r="C46" s="90"/>
      <c r="D46" s="110"/>
      <c r="E46" s="111"/>
      <c r="F46" s="112"/>
      <c r="G46" s="92"/>
    </row>
  </sheetData>
  <mergeCells count="5">
    <mergeCell ref="D2:F2"/>
    <mergeCell ref="H6:I6"/>
    <mergeCell ref="H12:I12"/>
    <mergeCell ref="H15:I15"/>
    <mergeCell ref="D20:F20"/>
  </mergeCells>
  <printOptions horizontalCentered="1"/>
  <pageMargins left="0.31496062992125984" right="0.31496062992125984" top="0.55118110236220474" bottom="0.55118110236220474" header="0.31496062992125984" footer="0.31496062992125984"/>
  <pageSetup paperSize="9" orientation="portrait" r:id="rId1"/>
  <headerFooter>
    <oddHeader>&amp;LSUSTRATOS&amp;R"El Origen"</oddHeader>
    <oddFooter>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ACamiones260324</vt:lpstr>
      <vt:lpstr>ACamiones220524</vt:lpstr>
      <vt:lpstr>ACamiones070824</vt:lpstr>
      <vt:lpstr>ACamiones021124</vt:lpstr>
      <vt:lpstr>ACamiones241224</vt:lpstr>
      <vt:lpstr>ACamiones021124!Área_de_impresión</vt:lpstr>
      <vt:lpstr>ACamiones070824!Área_de_impresión</vt:lpstr>
      <vt:lpstr>ACamiones220524!Área_de_impresión</vt:lpstr>
      <vt:lpstr>ACamiones241224!Área_de_impresión</vt:lpstr>
      <vt:lpstr>ACamiones260324!Área_de_impresión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Usuario</cp:lastModifiedBy>
  <cp:lastPrinted>2024-12-24T13:47:54Z</cp:lastPrinted>
  <dcterms:created xsi:type="dcterms:W3CDTF">2023-04-04T20:40:42Z</dcterms:created>
  <dcterms:modified xsi:type="dcterms:W3CDTF">2024-12-24T15:04:43Z</dcterms:modified>
</cp:coreProperties>
</file>