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AG11\AK_VIVERO\00PLANTILLAS\002SustratosSemillasyFertilizantesx8\"/>
    </mc:Choice>
  </mc:AlternateContent>
  <xr:revisionPtr revIDLastSave="0" documentId="13_ncr:1_{C9FAFA1A-5916-4A44-8D61-58C2DF50C242}" xr6:coauthVersionLast="47" xr6:coauthVersionMax="47" xr10:uidLastSave="{00000000-0000-0000-0000-000000000000}"/>
  <bookViews>
    <workbookView xWindow="-120" yWindow="-120" windowWidth="20730" windowHeight="11040" firstSheet="6" activeTab="10" xr2:uid="{00000000-000D-0000-FFFF-FFFF00000000}"/>
  </bookViews>
  <sheets>
    <sheet name="ELORIGEN260324" sheetId="67" r:id="rId1"/>
    <sheet name="FraccEO210424" sheetId="63" r:id="rId2"/>
    <sheet name="FraccEO120524" sheetId="68" r:id="rId3"/>
    <sheet name="FraccEO120624" sheetId="69" r:id="rId4"/>
    <sheet name="FraccEO290624" sheetId="70" r:id="rId5"/>
    <sheet name="FraccEO090724" sheetId="71" r:id="rId6"/>
    <sheet name="FraccEO220924" sheetId="72" r:id="rId7"/>
    <sheet name="Fracc011024" sheetId="73" r:id="rId8"/>
    <sheet name="Ajuste011024" sheetId="74" r:id="rId9"/>
    <sheet name="Fracc061224" sheetId="75" r:id="rId10"/>
    <sheet name="Fracc070125" sheetId="76" r:id="rId11"/>
  </sheets>
  <definedNames>
    <definedName name="_xlnm.Print_Area" localSheetId="8">Ajuste011024!$C$1:$G$28</definedName>
    <definedName name="_xlnm.Print_Area" localSheetId="0">ELORIGEN260324!$C$1:$G$39</definedName>
    <definedName name="_xlnm.Print_Area" localSheetId="7">Fracc011024!$C$1:$G$28</definedName>
    <definedName name="_xlnm.Print_Area" localSheetId="9">Fracc061224!$C$1:$G$28</definedName>
    <definedName name="_xlnm.Print_Area" localSheetId="10">Fracc070125!$C$1:$G$28</definedName>
    <definedName name="_xlnm.Print_Area" localSheetId="5">FraccEO090724!$C$1:$G$28</definedName>
    <definedName name="_xlnm.Print_Area" localSheetId="2">FraccEO120524!$C$1:$G$28</definedName>
    <definedName name="_xlnm.Print_Area" localSheetId="3">FraccEO120624!$C$1:$G$28</definedName>
    <definedName name="_xlnm.Print_Area" localSheetId="1">FraccEO210424!$C$1:$G$27</definedName>
    <definedName name="_xlnm.Print_Area" localSheetId="6">FraccEO220924!$C$1:$G$28</definedName>
    <definedName name="_xlnm.Print_Area" localSheetId="4">FraccEO290624!$C$31:$G$58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76" l="1"/>
  <c r="E12" i="76"/>
  <c r="F11" i="76"/>
  <c r="E11" i="76"/>
  <c r="Q27" i="76"/>
  <c r="Q22" i="76"/>
  <c r="Q19" i="76"/>
  <c r="Q16" i="76"/>
  <c r="Q15" i="76"/>
  <c r="Q12" i="76"/>
  <c r="Q9" i="76"/>
  <c r="U27" i="76"/>
  <c r="T27" i="76"/>
  <c r="S27" i="76"/>
  <c r="R27" i="76"/>
  <c r="P27" i="76"/>
  <c r="M27" i="76" s="1"/>
  <c r="J27" i="76" s="1"/>
  <c r="M26" i="76"/>
  <c r="J26" i="76" s="1"/>
  <c r="L26" i="76"/>
  <c r="I26" i="76" s="1"/>
  <c r="AD24" i="76"/>
  <c r="M24" i="76"/>
  <c r="J24" i="76" s="1"/>
  <c r="F24" i="76" s="1"/>
  <c r="L24" i="76"/>
  <c r="I24" i="76" s="1"/>
  <c r="E24" i="76" s="1"/>
  <c r="AE22" i="76"/>
  <c r="Z22" i="76"/>
  <c r="Y22" i="76"/>
  <c r="X22" i="76"/>
  <c r="W22" i="76"/>
  <c r="V22" i="76"/>
  <c r="S22" i="76"/>
  <c r="R22" i="76"/>
  <c r="P22" i="76"/>
  <c r="M22" i="76"/>
  <c r="J22" i="76" s="1"/>
  <c r="F22" i="76" s="1"/>
  <c r="L22" i="76"/>
  <c r="I22" i="76" s="1"/>
  <c r="E22" i="76" s="1"/>
  <c r="AD21" i="76"/>
  <c r="AD22" i="76" s="1"/>
  <c r="Z21" i="76"/>
  <c r="M21" i="76"/>
  <c r="J21" i="76" s="1"/>
  <c r="F21" i="76" s="1"/>
  <c r="L21" i="76"/>
  <c r="I21" i="76" s="1"/>
  <c r="E21" i="76" s="1"/>
  <c r="AE19" i="76"/>
  <c r="Z19" i="76"/>
  <c r="Y19" i="76"/>
  <c r="X19" i="76"/>
  <c r="W19" i="76"/>
  <c r="V19" i="76"/>
  <c r="U19" i="76"/>
  <c r="T19" i="76"/>
  <c r="S19" i="76"/>
  <c r="R19" i="76"/>
  <c r="P19" i="76"/>
  <c r="M19" i="76" s="1"/>
  <c r="J19" i="76" s="1"/>
  <c r="F19" i="76" s="1"/>
  <c r="AD18" i="76"/>
  <c r="AD19" i="76" s="1"/>
  <c r="M18" i="76"/>
  <c r="J18" i="76" s="1"/>
  <c r="F18" i="76" s="1"/>
  <c r="L18" i="76"/>
  <c r="I18" i="76" s="1"/>
  <c r="E18" i="76" s="1"/>
  <c r="U16" i="76"/>
  <c r="T16" i="76"/>
  <c r="S16" i="76"/>
  <c r="R16" i="76"/>
  <c r="P16" i="76"/>
  <c r="M16" i="76" s="1"/>
  <c r="J16" i="76" s="1"/>
  <c r="U15" i="76"/>
  <c r="T15" i="76"/>
  <c r="S15" i="76"/>
  <c r="R15" i="76"/>
  <c r="P15" i="76"/>
  <c r="L15" i="76" s="1"/>
  <c r="I15" i="76" s="1"/>
  <c r="AD14" i="76"/>
  <c r="M14" i="76"/>
  <c r="J14" i="76" s="1"/>
  <c r="L14" i="76"/>
  <c r="I14" i="76" s="1"/>
  <c r="AE12" i="76"/>
  <c r="Z12" i="76"/>
  <c r="Y12" i="76"/>
  <c r="X12" i="76"/>
  <c r="W12" i="76"/>
  <c r="V12" i="76"/>
  <c r="U12" i="76"/>
  <c r="T12" i="76"/>
  <c r="S12" i="76"/>
  <c r="R12" i="76"/>
  <c r="P12" i="76"/>
  <c r="M12" i="76" s="1"/>
  <c r="J12" i="76" s="1"/>
  <c r="AD11" i="76"/>
  <c r="AD12" i="76" s="1"/>
  <c r="M11" i="76"/>
  <c r="L11" i="76"/>
  <c r="I11" i="76" s="1"/>
  <c r="J11" i="76"/>
  <c r="AE9" i="76"/>
  <c r="Z9" i="76"/>
  <c r="Y9" i="76"/>
  <c r="X9" i="76"/>
  <c r="W9" i="76"/>
  <c r="S9" i="76"/>
  <c r="R9" i="76"/>
  <c r="P9" i="76"/>
  <c r="L9" i="76" s="1"/>
  <c r="I9" i="76" s="1"/>
  <c r="E9" i="76" s="1"/>
  <c r="N9" i="76"/>
  <c r="AE8" i="76"/>
  <c r="Z8" i="76"/>
  <c r="Y8" i="76"/>
  <c r="X8" i="76"/>
  <c r="W8" i="76"/>
  <c r="N8" i="76"/>
  <c r="M8" i="76"/>
  <c r="J8" i="76" s="1"/>
  <c r="F8" i="76" s="1"/>
  <c r="L8" i="76"/>
  <c r="I8" i="76" s="1"/>
  <c r="E8" i="76" s="1"/>
  <c r="AD7" i="76"/>
  <c r="AD9" i="76" s="1"/>
  <c r="M7" i="76"/>
  <c r="J7" i="76" s="1"/>
  <c r="F7" i="76" s="1"/>
  <c r="L7" i="76"/>
  <c r="I7" i="76" s="1"/>
  <c r="E7" i="76" s="1"/>
  <c r="F4" i="76"/>
  <c r="M15" i="76" l="1"/>
  <c r="J15" i="76" s="1"/>
  <c r="M9" i="76"/>
  <c r="J9" i="76" s="1"/>
  <c r="F9" i="76" s="1"/>
  <c r="L16" i="76"/>
  <c r="I16" i="76" s="1"/>
  <c r="L27" i="76"/>
  <c r="I27" i="76" s="1"/>
  <c r="AD8" i="76"/>
  <c r="L12" i="76"/>
  <c r="I12" i="76" s="1"/>
  <c r="L19" i="76"/>
  <c r="I19" i="76" s="1"/>
  <c r="E19" i="76" s="1"/>
  <c r="F16" i="75" l="1"/>
  <c r="E16" i="75"/>
  <c r="F14" i="75"/>
  <c r="E14" i="75"/>
  <c r="Q27" i="75"/>
  <c r="Q22" i="75"/>
  <c r="Q19" i="75"/>
  <c r="Q16" i="75"/>
  <c r="Q15" i="75"/>
  <c r="Q12" i="75"/>
  <c r="Q9" i="75"/>
  <c r="F4" i="75"/>
  <c r="R27" i="75"/>
  <c r="R22" i="75"/>
  <c r="R19" i="75"/>
  <c r="R16" i="75"/>
  <c r="R15" i="75"/>
  <c r="R12" i="75"/>
  <c r="R9" i="75"/>
  <c r="E8" i="75"/>
  <c r="T27" i="75"/>
  <c r="S27" i="75"/>
  <c r="P27" i="75"/>
  <c r="M27" i="75" s="1"/>
  <c r="J27" i="75" s="1"/>
  <c r="M26" i="75"/>
  <c r="J26" i="75" s="1"/>
  <c r="L26" i="75"/>
  <c r="I26" i="75"/>
  <c r="AC24" i="75"/>
  <c r="M24" i="75"/>
  <c r="J24" i="75" s="1"/>
  <c r="F24" i="75" s="1"/>
  <c r="L24" i="75"/>
  <c r="I24" i="75" s="1"/>
  <c r="E24" i="75" s="1"/>
  <c r="AD22" i="75"/>
  <c r="X22" i="75"/>
  <c r="W22" i="75"/>
  <c r="V22" i="75"/>
  <c r="U22" i="75"/>
  <c r="P22" i="75"/>
  <c r="M22" i="75" s="1"/>
  <c r="J22" i="75" s="1"/>
  <c r="F22" i="75" s="1"/>
  <c r="AC21" i="75"/>
  <c r="AC22" i="75" s="1"/>
  <c r="Y21" i="75"/>
  <c r="Y22" i="75" s="1"/>
  <c r="M21" i="75"/>
  <c r="J21" i="75" s="1"/>
  <c r="F21" i="75" s="1"/>
  <c r="L21" i="75"/>
  <c r="I21" i="75" s="1"/>
  <c r="E21" i="75" s="1"/>
  <c r="AD19" i="75"/>
  <c r="Y19" i="75"/>
  <c r="X19" i="75"/>
  <c r="W19" i="75"/>
  <c r="V19" i="75"/>
  <c r="U19" i="75"/>
  <c r="T19" i="75"/>
  <c r="S19" i="75"/>
  <c r="P19" i="75"/>
  <c r="L19" i="75" s="1"/>
  <c r="I19" i="75" s="1"/>
  <c r="E19" i="75" s="1"/>
  <c r="AC18" i="75"/>
  <c r="AC19" i="75" s="1"/>
  <c r="M18" i="75"/>
  <c r="J18" i="75" s="1"/>
  <c r="F18" i="75" s="1"/>
  <c r="L18" i="75"/>
  <c r="I18" i="75" s="1"/>
  <c r="E18" i="75" s="1"/>
  <c r="T16" i="75"/>
  <c r="S16" i="75"/>
  <c r="P16" i="75"/>
  <c r="M16" i="75" s="1"/>
  <c r="J16" i="75" s="1"/>
  <c r="T15" i="75"/>
  <c r="S15" i="75"/>
  <c r="P15" i="75"/>
  <c r="M15" i="75" s="1"/>
  <c r="J15" i="75" s="1"/>
  <c r="AC14" i="75"/>
  <c r="M14" i="75"/>
  <c r="J14" i="75" s="1"/>
  <c r="L14" i="75"/>
  <c r="I14" i="75" s="1"/>
  <c r="AD12" i="75"/>
  <c r="Y12" i="75"/>
  <c r="X12" i="75"/>
  <c r="W12" i="75"/>
  <c r="V12" i="75"/>
  <c r="U12" i="75"/>
  <c r="T12" i="75"/>
  <c r="S12" i="75"/>
  <c r="P12" i="75"/>
  <c r="M12" i="75" s="1"/>
  <c r="J12" i="75" s="1"/>
  <c r="AC11" i="75"/>
  <c r="AC12" i="75" s="1"/>
  <c r="M11" i="75"/>
  <c r="J11" i="75" s="1"/>
  <c r="L11" i="75"/>
  <c r="I11" i="75"/>
  <c r="AD9" i="75"/>
  <c r="Y9" i="75"/>
  <c r="X9" i="75"/>
  <c r="W9" i="75"/>
  <c r="V9" i="75"/>
  <c r="P9" i="75"/>
  <c r="L9" i="75" s="1"/>
  <c r="I9" i="75" s="1"/>
  <c r="E9" i="75" s="1"/>
  <c r="N9" i="75"/>
  <c r="AD8" i="75"/>
  <c r="Y8" i="75"/>
  <c r="X8" i="75"/>
  <c r="W8" i="75"/>
  <c r="V8" i="75"/>
  <c r="N8" i="75"/>
  <c r="M8" i="75"/>
  <c r="J8" i="75" s="1"/>
  <c r="F8" i="75" s="1"/>
  <c r="L8" i="75"/>
  <c r="I8" i="75" s="1"/>
  <c r="AC7" i="75"/>
  <c r="AC9" i="75" s="1"/>
  <c r="M7" i="75"/>
  <c r="J7" i="75" s="1"/>
  <c r="F7" i="75" s="1"/>
  <c r="L7" i="75"/>
  <c r="I7" i="75" s="1"/>
  <c r="E7" i="75" s="1"/>
  <c r="R27" i="74"/>
  <c r="Q27" i="74"/>
  <c r="P27" i="74"/>
  <c r="L27" i="74" s="1"/>
  <c r="I27" i="74" s="1"/>
  <c r="M26" i="74"/>
  <c r="J26" i="74" s="1"/>
  <c r="L26" i="74"/>
  <c r="I26" i="74"/>
  <c r="AA24" i="74"/>
  <c r="M24" i="74"/>
  <c r="J24" i="74" s="1"/>
  <c r="F24" i="74" s="1"/>
  <c r="L24" i="74"/>
  <c r="I24" i="74" s="1"/>
  <c r="E24" i="74" s="1"/>
  <c r="AB22" i="74"/>
  <c r="W22" i="74"/>
  <c r="V22" i="74"/>
  <c r="U22" i="74"/>
  <c r="T22" i="74"/>
  <c r="S22" i="74"/>
  <c r="P22" i="74"/>
  <c r="L22" i="74" s="1"/>
  <c r="I22" i="74" s="1"/>
  <c r="E22" i="74" s="1"/>
  <c r="M22" i="74"/>
  <c r="J22" i="74"/>
  <c r="F22" i="74" s="1"/>
  <c r="AA21" i="74"/>
  <c r="AA22" i="74" s="1"/>
  <c r="W21" i="74"/>
  <c r="M21" i="74"/>
  <c r="L21" i="74"/>
  <c r="J21" i="74"/>
  <c r="F21" i="74" s="1"/>
  <c r="I21" i="74"/>
  <c r="E21" i="74" s="1"/>
  <c r="AB19" i="74"/>
  <c r="W19" i="74"/>
  <c r="V19" i="74"/>
  <c r="U19" i="74"/>
  <c r="T19" i="74"/>
  <c r="S19" i="74"/>
  <c r="R19" i="74"/>
  <c r="Q19" i="74"/>
  <c r="P19" i="74"/>
  <c r="M19" i="74" s="1"/>
  <c r="J19" i="74" s="1"/>
  <c r="F19" i="74" s="1"/>
  <c r="AA18" i="74"/>
  <c r="AA19" i="74" s="1"/>
  <c r="M18" i="74"/>
  <c r="J18" i="74" s="1"/>
  <c r="F18" i="74" s="1"/>
  <c r="L18" i="74"/>
  <c r="I18" i="74"/>
  <c r="E18" i="74" s="1"/>
  <c r="R16" i="74"/>
  <c r="Q16" i="74"/>
  <c r="P16" i="74"/>
  <c r="M16" i="74" s="1"/>
  <c r="J16" i="74" s="1"/>
  <c r="R15" i="74"/>
  <c r="Q15" i="74"/>
  <c r="P15" i="74"/>
  <c r="M15" i="74" s="1"/>
  <c r="J15" i="74" s="1"/>
  <c r="F15" i="74" s="1"/>
  <c r="L15" i="74"/>
  <c r="I15" i="74" s="1"/>
  <c r="E15" i="74" s="1"/>
  <c r="AA14" i="74"/>
  <c r="M14" i="74"/>
  <c r="L14" i="74"/>
  <c r="J14" i="74"/>
  <c r="I14" i="74"/>
  <c r="AB12" i="74"/>
  <c r="W12" i="74"/>
  <c r="V12" i="74"/>
  <c r="U12" i="74"/>
  <c r="T12" i="74"/>
  <c r="S12" i="74"/>
  <c r="R12" i="74"/>
  <c r="Q12" i="74"/>
  <c r="P12" i="74"/>
  <c r="M12" i="74" s="1"/>
  <c r="J12" i="74" s="1"/>
  <c r="AA11" i="74"/>
  <c r="AA12" i="74" s="1"/>
  <c r="M11" i="74"/>
  <c r="J11" i="74" s="1"/>
  <c r="L11" i="74"/>
  <c r="I11" i="74"/>
  <c r="AB9" i="74"/>
  <c r="AA9" i="74"/>
  <c r="W9" i="74"/>
  <c r="V9" i="74"/>
  <c r="U9" i="74"/>
  <c r="T9" i="74"/>
  <c r="P9" i="74"/>
  <c r="M9" i="74" s="1"/>
  <c r="J9" i="74" s="1"/>
  <c r="N9" i="74"/>
  <c r="L9" i="74"/>
  <c r="I9" i="74" s="1"/>
  <c r="AB8" i="74"/>
  <c r="W8" i="74"/>
  <c r="V8" i="74"/>
  <c r="U8" i="74"/>
  <c r="T8" i="74"/>
  <c r="N8" i="74"/>
  <c r="M8" i="74"/>
  <c r="J8" i="74" s="1"/>
  <c r="F8" i="74" s="1"/>
  <c r="L8" i="74"/>
  <c r="I8" i="74" s="1"/>
  <c r="E8" i="74" s="1"/>
  <c r="AA7" i="74"/>
  <c r="AA8" i="74" s="1"/>
  <c r="M7" i="74"/>
  <c r="L7" i="74"/>
  <c r="I7" i="74" s="1"/>
  <c r="J7" i="74"/>
  <c r="P22" i="73"/>
  <c r="M22" i="73" s="1"/>
  <c r="J22" i="73" s="1"/>
  <c r="F22" i="73" s="1"/>
  <c r="P9" i="73"/>
  <c r="M9" i="73" s="1"/>
  <c r="J9" i="73" s="1"/>
  <c r="F9" i="73" s="1"/>
  <c r="Q27" i="73"/>
  <c r="Q19" i="73"/>
  <c r="Q16" i="73"/>
  <c r="Q15" i="73"/>
  <c r="Q12" i="73"/>
  <c r="R12" i="73"/>
  <c r="R15" i="73"/>
  <c r="R16" i="73"/>
  <c r="R19" i="73"/>
  <c r="R27" i="73"/>
  <c r="P27" i="73"/>
  <c r="L27" i="73" s="1"/>
  <c r="I27" i="73" s="1"/>
  <c r="E27" i="73" s="1"/>
  <c r="M26" i="73"/>
  <c r="J26" i="73" s="1"/>
  <c r="F26" i="73" s="1"/>
  <c r="L26" i="73"/>
  <c r="I26" i="73"/>
  <c r="E26" i="73" s="1"/>
  <c r="AA24" i="73"/>
  <c r="M24" i="73"/>
  <c r="J24" i="73" s="1"/>
  <c r="F24" i="73" s="1"/>
  <c r="L24" i="73"/>
  <c r="I24" i="73"/>
  <c r="E24" i="73" s="1"/>
  <c r="AB22" i="73"/>
  <c r="V22" i="73"/>
  <c r="U22" i="73"/>
  <c r="T22" i="73"/>
  <c r="S22" i="73"/>
  <c r="L22" i="73"/>
  <c r="I22" i="73" s="1"/>
  <c r="E22" i="73" s="1"/>
  <c r="AA21" i="73"/>
  <c r="AA22" i="73" s="1"/>
  <c r="W21" i="73"/>
  <c r="W22" i="73" s="1"/>
  <c r="M21" i="73"/>
  <c r="J21" i="73" s="1"/>
  <c r="F21" i="73" s="1"/>
  <c r="L21" i="73"/>
  <c r="I21" i="73" s="1"/>
  <c r="E21" i="73" s="1"/>
  <c r="AB19" i="73"/>
  <c r="W19" i="73"/>
  <c r="V19" i="73"/>
  <c r="U19" i="73"/>
  <c r="T19" i="73"/>
  <c r="S19" i="73"/>
  <c r="P19" i="73"/>
  <c r="L19" i="73" s="1"/>
  <c r="I19" i="73" s="1"/>
  <c r="E19" i="73" s="1"/>
  <c r="AA18" i="73"/>
  <c r="AA19" i="73" s="1"/>
  <c r="M18" i="73"/>
  <c r="J18" i="73" s="1"/>
  <c r="F18" i="73" s="1"/>
  <c r="L18" i="73"/>
  <c r="I18" i="73" s="1"/>
  <c r="E18" i="73" s="1"/>
  <c r="P16" i="73"/>
  <c r="M16" i="73" s="1"/>
  <c r="J16" i="73" s="1"/>
  <c r="F16" i="73" s="1"/>
  <c r="L16" i="73"/>
  <c r="I16" i="73" s="1"/>
  <c r="E16" i="73" s="1"/>
  <c r="P15" i="73"/>
  <c r="M15" i="73" s="1"/>
  <c r="J15" i="73" s="1"/>
  <c r="F15" i="73" s="1"/>
  <c r="AA14" i="73"/>
  <c r="M14" i="73"/>
  <c r="J14" i="73" s="1"/>
  <c r="F14" i="73" s="1"/>
  <c r="L14" i="73"/>
  <c r="I14" i="73" s="1"/>
  <c r="E14" i="73" s="1"/>
  <c r="AB12" i="73"/>
  <c r="W12" i="73"/>
  <c r="V12" i="73"/>
  <c r="U12" i="73"/>
  <c r="T12" i="73"/>
  <c r="S12" i="73"/>
  <c r="P12" i="73"/>
  <c r="AA11" i="73"/>
  <c r="AA12" i="73" s="1"/>
  <c r="M11" i="73"/>
  <c r="J11" i="73" s="1"/>
  <c r="F11" i="73" s="1"/>
  <c r="L11" i="73"/>
  <c r="I11" i="73" s="1"/>
  <c r="E11" i="73" s="1"/>
  <c r="AB9" i="73"/>
  <c r="W9" i="73"/>
  <c r="V9" i="73"/>
  <c r="U9" i="73"/>
  <c r="T9" i="73"/>
  <c r="N9" i="73"/>
  <c r="AB8" i="73"/>
  <c r="W8" i="73"/>
  <c r="V8" i="73"/>
  <c r="U8" i="73"/>
  <c r="T8" i="73"/>
  <c r="N8" i="73"/>
  <c r="M8" i="73"/>
  <c r="J8" i="73" s="1"/>
  <c r="F8" i="73" s="1"/>
  <c r="L8" i="73"/>
  <c r="I8" i="73" s="1"/>
  <c r="E8" i="73" s="1"/>
  <c r="AA7" i="73"/>
  <c r="AA9" i="73" s="1"/>
  <c r="M7" i="73"/>
  <c r="J7" i="73" s="1"/>
  <c r="F7" i="73" s="1"/>
  <c r="L7" i="73"/>
  <c r="I7" i="73" s="1"/>
  <c r="E7" i="73" s="1"/>
  <c r="L15" i="75" l="1"/>
  <c r="I15" i="75" s="1"/>
  <c r="M19" i="75"/>
  <c r="J19" i="75" s="1"/>
  <c r="F19" i="75" s="1"/>
  <c r="L12" i="75"/>
  <c r="I12" i="75" s="1"/>
  <c r="L16" i="75"/>
  <c r="I16" i="75" s="1"/>
  <c r="L22" i="75"/>
  <c r="I22" i="75" s="1"/>
  <c r="E22" i="75" s="1"/>
  <c r="L27" i="75"/>
  <c r="I27" i="75" s="1"/>
  <c r="M9" i="75"/>
  <c r="J9" i="75" s="1"/>
  <c r="F9" i="75" s="1"/>
  <c r="AC8" i="75"/>
  <c r="L12" i="74"/>
  <c r="I12" i="74" s="1"/>
  <c r="L16" i="74"/>
  <c r="I16" i="74" s="1"/>
  <c r="L19" i="74"/>
  <c r="I19" i="74" s="1"/>
  <c r="E19" i="74" s="1"/>
  <c r="M27" i="74"/>
  <c r="J27" i="74" s="1"/>
  <c r="L9" i="73"/>
  <c r="I9" i="73" s="1"/>
  <c r="E9" i="73" s="1"/>
  <c r="M27" i="73"/>
  <c r="J27" i="73" s="1"/>
  <c r="F27" i="73" s="1"/>
  <c r="M19" i="73"/>
  <c r="J19" i="73" s="1"/>
  <c r="F19" i="73" s="1"/>
  <c r="M12" i="73"/>
  <c r="J12" i="73" s="1"/>
  <c r="F12" i="73" s="1"/>
  <c r="L12" i="73"/>
  <c r="I12" i="73" s="1"/>
  <c r="E12" i="73" s="1"/>
  <c r="L15" i="73"/>
  <c r="I15" i="73" s="1"/>
  <c r="E15" i="73" s="1"/>
  <c r="AA8" i="73"/>
  <c r="Q27" i="72"/>
  <c r="Q19" i="72"/>
  <c r="Q16" i="72"/>
  <c r="Q15" i="72"/>
  <c r="Q12" i="72"/>
  <c r="M57" i="72"/>
  <c r="J57" i="72" s="1"/>
  <c r="L57" i="72"/>
  <c r="I57" i="72" s="1"/>
  <c r="E57" i="72" s="1"/>
  <c r="F57" i="72"/>
  <c r="M56" i="72"/>
  <c r="L56" i="72"/>
  <c r="M54" i="72"/>
  <c r="L54" i="72"/>
  <c r="I54" i="72" s="1"/>
  <c r="E54" i="72" s="1"/>
  <c r="M53" i="72"/>
  <c r="L53" i="72"/>
  <c r="M51" i="72"/>
  <c r="J51" i="72" s="1"/>
  <c r="F51" i="72" s="1"/>
  <c r="L51" i="72"/>
  <c r="I51" i="72" s="1"/>
  <c r="E51" i="72"/>
  <c r="M50" i="72"/>
  <c r="L50" i="72"/>
  <c r="M49" i="72"/>
  <c r="L49" i="72"/>
  <c r="I49" i="72" s="1"/>
  <c r="E49" i="72" s="1"/>
  <c r="M48" i="72"/>
  <c r="L48" i="72"/>
  <c r="M46" i="72"/>
  <c r="J46" i="72" s="1"/>
  <c r="F46" i="72" s="1"/>
  <c r="L46" i="72"/>
  <c r="M45" i="72"/>
  <c r="L45" i="72"/>
  <c r="M44" i="72"/>
  <c r="L44" i="72"/>
  <c r="I44" i="72" s="1"/>
  <c r="E44" i="72"/>
  <c r="M43" i="72"/>
  <c r="L43" i="72"/>
  <c r="M41" i="72"/>
  <c r="J41" i="72" s="1"/>
  <c r="F41" i="72" s="1"/>
  <c r="L41" i="72"/>
  <c r="I41" i="72" s="1"/>
  <c r="E41" i="72" s="1"/>
  <c r="M40" i="72"/>
  <c r="L40" i="72"/>
  <c r="M38" i="72"/>
  <c r="L38" i="72"/>
  <c r="M37" i="72"/>
  <c r="L37" i="72"/>
  <c r="P27" i="72"/>
  <c r="M27" i="72" s="1"/>
  <c r="M26" i="72"/>
  <c r="L26" i="72"/>
  <c r="I26" i="72" s="1"/>
  <c r="E26" i="72"/>
  <c r="Z24" i="72"/>
  <c r="M24" i="72"/>
  <c r="L24" i="72"/>
  <c r="AA22" i="72"/>
  <c r="U22" i="72"/>
  <c r="T22" i="72"/>
  <c r="S22" i="72"/>
  <c r="R22" i="72"/>
  <c r="M22" i="72"/>
  <c r="L22" i="72"/>
  <c r="Z21" i="72"/>
  <c r="Z22" i="72" s="1"/>
  <c r="V21" i="72"/>
  <c r="V22" i="72" s="1"/>
  <c r="M21" i="72"/>
  <c r="L21" i="72"/>
  <c r="AA19" i="72"/>
  <c r="V19" i="72"/>
  <c r="U19" i="72"/>
  <c r="T19" i="72"/>
  <c r="S19" i="72"/>
  <c r="R19" i="72"/>
  <c r="P19" i="72"/>
  <c r="M19" i="72" s="1"/>
  <c r="Z18" i="72"/>
  <c r="Z19" i="72" s="1"/>
  <c r="M18" i="72"/>
  <c r="L18" i="72"/>
  <c r="P16" i="72"/>
  <c r="L16" i="72" s="1"/>
  <c r="P15" i="72"/>
  <c r="M15" i="72" s="1"/>
  <c r="Z14" i="72"/>
  <c r="M14" i="72"/>
  <c r="L14" i="72"/>
  <c r="AA12" i="72"/>
  <c r="V12" i="72"/>
  <c r="U12" i="72"/>
  <c r="T12" i="72"/>
  <c r="S12" i="72"/>
  <c r="R12" i="72"/>
  <c r="P12" i="72"/>
  <c r="L12" i="72" s="1"/>
  <c r="Z11" i="72"/>
  <c r="Z12" i="72" s="1"/>
  <c r="M11" i="72"/>
  <c r="L11" i="72"/>
  <c r="AA9" i="72"/>
  <c r="V9" i="72"/>
  <c r="U9" i="72"/>
  <c r="T9" i="72"/>
  <c r="S9" i="72"/>
  <c r="N9" i="72"/>
  <c r="M9" i="72"/>
  <c r="L9" i="72"/>
  <c r="AA8" i="72"/>
  <c r="V8" i="72"/>
  <c r="U8" i="72"/>
  <c r="T8" i="72"/>
  <c r="S8" i="72"/>
  <c r="N8" i="72"/>
  <c r="M8" i="72"/>
  <c r="L8" i="72"/>
  <c r="I8" i="72" s="1"/>
  <c r="E8" i="72" s="1"/>
  <c r="Z7" i="72"/>
  <c r="Z8" i="72" s="1"/>
  <c r="M7" i="72"/>
  <c r="L7" i="72"/>
  <c r="P27" i="71"/>
  <c r="N9" i="71"/>
  <c r="N8" i="71"/>
  <c r="I12" i="72" l="1"/>
  <c r="E12" i="72" s="1"/>
  <c r="I18" i="72"/>
  <c r="E18" i="72" s="1"/>
  <c r="J19" i="72"/>
  <c r="F19" i="72" s="1"/>
  <c r="J21" i="72"/>
  <c r="F21" i="72" s="1"/>
  <c r="J22" i="72"/>
  <c r="F22" i="72" s="1"/>
  <c r="J27" i="72"/>
  <c r="F27" i="72" s="1"/>
  <c r="J38" i="72"/>
  <c r="F38" i="72" s="1"/>
  <c r="J43" i="72"/>
  <c r="F43" i="72" s="1"/>
  <c r="I45" i="72"/>
  <c r="E45" i="72" s="1"/>
  <c r="I53" i="72"/>
  <c r="E53" i="72" s="1"/>
  <c r="J54" i="72"/>
  <c r="F54" i="72" s="1"/>
  <c r="I11" i="72"/>
  <c r="E11" i="72" s="1"/>
  <c r="J18" i="72"/>
  <c r="F18" i="72" s="1"/>
  <c r="I37" i="72"/>
  <c r="E37" i="72" s="1"/>
  <c r="I40" i="72"/>
  <c r="E40" i="72" s="1"/>
  <c r="J45" i="72"/>
  <c r="F45" i="72" s="1"/>
  <c r="I48" i="72"/>
  <c r="E48" i="72" s="1"/>
  <c r="J49" i="72"/>
  <c r="F49" i="72" s="1"/>
  <c r="J53" i="72"/>
  <c r="F53" i="72" s="1"/>
  <c r="I56" i="72"/>
  <c r="E56" i="72" s="1"/>
  <c r="J11" i="72"/>
  <c r="F11" i="72" s="1"/>
  <c r="I24" i="72"/>
  <c r="E24" i="72" s="1"/>
  <c r="J37" i="72"/>
  <c r="F37" i="72" s="1"/>
  <c r="J40" i="72"/>
  <c r="F40" i="72" s="1"/>
  <c r="J48" i="72"/>
  <c r="F48" i="72" s="1"/>
  <c r="I50" i="72"/>
  <c r="E50" i="72" s="1"/>
  <c r="J56" i="72"/>
  <c r="F56" i="72" s="1"/>
  <c r="L19" i="72"/>
  <c r="I21" i="72"/>
  <c r="E21" i="72" s="1"/>
  <c r="I22" i="72"/>
  <c r="E22" i="72" s="1"/>
  <c r="J24" i="72"/>
  <c r="F24" i="72" s="1"/>
  <c r="J26" i="72"/>
  <c r="F26" i="72" s="1"/>
  <c r="I38" i="72"/>
  <c r="E38" i="72" s="1"/>
  <c r="I43" i="72"/>
  <c r="E43" i="72" s="1"/>
  <c r="J44" i="72"/>
  <c r="F44" i="72" s="1"/>
  <c r="I46" i="72"/>
  <c r="E46" i="72" s="1"/>
  <c r="F50" i="72"/>
  <c r="J50" i="72"/>
  <c r="I14" i="72"/>
  <c r="E14" i="72" s="1"/>
  <c r="J14" i="72"/>
  <c r="F14" i="72" s="1"/>
  <c r="J15" i="72"/>
  <c r="F15" i="72" s="1"/>
  <c r="I16" i="72"/>
  <c r="E16" i="72" s="1"/>
  <c r="I7" i="72"/>
  <c r="E7" i="72" s="1"/>
  <c r="J7" i="72"/>
  <c r="F7" i="72" s="1"/>
  <c r="J8" i="72"/>
  <c r="F8" i="72" s="1"/>
  <c r="I9" i="72"/>
  <c r="E9" i="72" s="1"/>
  <c r="J9" i="72"/>
  <c r="F9" i="72" s="1"/>
  <c r="L27" i="72"/>
  <c r="M16" i="72"/>
  <c r="M12" i="72"/>
  <c r="L15" i="72"/>
  <c r="Z9" i="72"/>
  <c r="M8" i="71"/>
  <c r="J8" i="71" s="1"/>
  <c r="F8" i="71" s="1"/>
  <c r="P16" i="71"/>
  <c r="M16" i="71"/>
  <c r="J16" i="71" s="1"/>
  <c r="F16" i="71" s="1"/>
  <c r="P15" i="71"/>
  <c r="M15" i="71" s="1"/>
  <c r="J15" i="71" s="1"/>
  <c r="F15" i="71" s="1"/>
  <c r="L27" i="71"/>
  <c r="I27" i="71" s="1"/>
  <c r="E27" i="71" s="1"/>
  <c r="Q22" i="71"/>
  <c r="Q19" i="71"/>
  <c r="Q12" i="71"/>
  <c r="M57" i="71"/>
  <c r="J57" i="71" s="1"/>
  <c r="F57" i="71" s="1"/>
  <c r="L57" i="71"/>
  <c r="I57" i="71" s="1"/>
  <c r="E57" i="71" s="1"/>
  <c r="M56" i="71"/>
  <c r="J56" i="71" s="1"/>
  <c r="F56" i="71" s="1"/>
  <c r="L56" i="71"/>
  <c r="I56" i="71" s="1"/>
  <c r="E56" i="71" s="1"/>
  <c r="M54" i="71"/>
  <c r="J54" i="71" s="1"/>
  <c r="F54" i="71" s="1"/>
  <c r="L54" i="71"/>
  <c r="I54" i="71" s="1"/>
  <c r="E54" i="71" s="1"/>
  <c r="M53" i="71"/>
  <c r="J53" i="71" s="1"/>
  <c r="F53" i="71" s="1"/>
  <c r="L53" i="71"/>
  <c r="I53" i="71" s="1"/>
  <c r="E53" i="71" s="1"/>
  <c r="M51" i="71"/>
  <c r="J51" i="71" s="1"/>
  <c r="F51" i="71" s="1"/>
  <c r="L51" i="71"/>
  <c r="I51" i="71"/>
  <c r="E51" i="71" s="1"/>
  <c r="M50" i="71"/>
  <c r="J50" i="71" s="1"/>
  <c r="F50" i="71" s="1"/>
  <c r="L50" i="71"/>
  <c r="I50" i="71" s="1"/>
  <c r="E50" i="71" s="1"/>
  <c r="M49" i="71"/>
  <c r="J49" i="71" s="1"/>
  <c r="F49" i="71" s="1"/>
  <c r="L49" i="71"/>
  <c r="I49" i="71" s="1"/>
  <c r="E49" i="71" s="1"/>
  <c r="M48" i="71"/>
  <c r="J48" i="71" s="1"/>
  <c r="F48" i="71" s="1"/>
  <c r="L48" i="71"/>
  <c r="I48" i="71" s="1"/>
  <c r="E48" i="71"/>
  <c r="M46" i="71"/>
  <c r="J46" i="71" s="1"/>
  <c r="F46" i="71" s="1"/>
  <c r="L46" i="71"/>
  <c r="I46" i="71"/>
  <c r="E46" i="71" s="1"/>
  <c r="M45" i="71"/>
  <c r="J45" i="71" s="1"/>
  <c r="F45" i="71" s="1"/>
  <c r="L45" i="71"/>
  <c r="I45" i="71" s="1"/>
  <c r="E45" i="71"/>
  <c r="M44" i="71"/>
  <c r="J44" i="71" s="1"/>
  <c r="F44" i="71" s="1"/>
  <c r="L44" i="71"/>
  <c r="I44" i="71" s="1"/>
  <c r="E44" i="71" s="1"/>
  <c r="M43" i="71"/>
  <c r="J43" i="71" s="1"/>
  <c r="F43" i="71" s="1"/>
  <c r="L43" i="71"/>
  <c r="I43" i="71" s="1"/>
  <c r="E43" i="71"/>
  <c r="M41" i="71"/>
  <c r="J41" i="71" s="1"/>
  <c r="F41" i="71" s="1"/>
  <c r="L41" i="71"/>
  <c r="I41" i="71" s="1"/>
  <c r="E41" i="71" s="1"/>
  <c r="M40" i="71"/>
  <c r="J40" i="71" s="1"/>
  <c r="F40" i="71" s="1"/>
  <c r="L40" i="71"/>
  <c r="I40" i="71" s="1"/>
  <c r="E40" i="71" s="1"/>
  <c r="M38" i="71"/>
  <c r="J38" i="71" s="1"/>
  <c r="F38" i="71" s="1"/>
  <c r="L38" i="71"/>
  <c r="I38" i="71"/>
  <c r="E38" i="71" s="1"/>
  <c r="M37" i="71"/>
  <c r="J37" i="71" s="1"/>
  <c r="F37" i="71" s="1"/>
  <c r="L37" i="71"/>
  <c r="I37" i="71" s="1"/>
  <c r="E37" i="71"/>
  <c r="M26" i="71"/>
  <c r="J26" i="71" s="1"/>
  <c r="F26" i="71" s="1"/>
  <c r="L26" i="71"/>
  <c r="I26" i="71" s="1"/>
  <c r="E26" i="71" s="1"/>
  <c r="Y24" i="71"/>
  <c r="M24" i="71"/>
  <c r="J24" i="71" s="1"/>
  <c r="F24" i="71" s="1"/>
  <c r="L24" i="71"/>
  <c r="I24" i="71" s="1"/>
  <c r="E24" i="71" s="1"/>
  <c r="Z22" i="71"/>
  <c r="T22" i="71"/>
  <c r="S22" i="71"/>
  <c r="R22" i="71"/>
  <c r="Y21" i="71"/>
  <c r="Y22" i="71" s="1"/>
  <c r="U21" i="71"/>
  <c r="U22" i="71" s="1"/>
  <c r="M21" i="71"/>
  <c r="J21" i="71" s="1"/>
  <c r="F21" i="71" s="1"/>
  <c r="L21" i="71"/>
  <c r="I21" i="71"/>
  <c r="E21" i="71" s="1"/>
  <c r="Z19" i="71"/>
  <c r="U19" i="71"/>
  <c r="T19" i="71"/>
  <c r="S19" i="71"/>
  <c r="R19" i="71"/>
  <c r="P19" i="71"/>
  <c r="M19" i="71" s="1"/>
  <c r="J19" i="71" s="1"/>
  <c r="F19" i="71" s="1"/>
  <c r="Y18" i="71"/>
  <c r="Y19" i="71" s="1"/>
  <c r="M18" i="71"/>
  <c r="J18" i="71" s="1"/>
  <c r="F18" i="71" s="1"/>
  <c r="L18" i="71"/>
  <c r="I18" i="71" s="1"/>
  <c r="E18" i="71" s="1"/>
  <c r="M17" i="71"/>
  <c r="J17" i="71" s="1"/>
  <c r="L17" i="71"/>
  <c r="I17" i="71" s="1"/>
  <c r="Y14" i="71"/>
  <c r="M14" i="71"/>
  <c r="J14" i="71" s="1"/>
  <c r="F14" i="71" s="1"/>
  <c r="L14" i="71"/>
  <c r="I14" i="71" s="1"/>
  <c r="E14" i="71" s="1"/>
  <c r="Z12" i="71"/>
  <c r="U12" i="71"/>
  <c r="T12" i="71"/>
  <c r="S12" i="71"/>
  <c r="R12" i="71"/>
  <c r="P12" i="71"/>
  <c r="Y11" i="71"/>
  <c r="Y12" i="71" s="1"/>
  <c r="M11" i="71"/>
  <c r="J11" i="71" s="1"/>
  <c r="F11" i="71" s="1"/>
  <c r="L11" i="71"/>
  <c r="I11" i="71" s="1"/>
  <c r="E11" i="71" s="1"/>
  <c r="Z9" i="71"/>
  <c r="U9" i="71"/>
  <c r="T9" i="71"/>
  <c r="S9" i="71"/>
  <c r="R9" i="71"/>
  <c r="Z8" i="71"/>
  <c r="U8" i="71"/>
  <c r="T8" i="71"/>
  <c r="S8" i="71"/>
  <c r="R8" i="71"/>
  <c r="Y7" i="71"/>
  <c r="Y9" i="71" s="1"/>
  <c r="M7" i="71"/>
  <c r="J7" i="71" s="1"/>
  <c r="F7" i="71" s="1"/>
  <c r="L7" i="71"/>
  <c r="I7" i="71" s="1"/>
  <c r="E7" i="71" s="1"/>
  <c r="M51" i="70"/>
  <c r="L51" i="70"/>
  <c r="M50" i="70"/>
  <c r="L50" i="70"/>
  <c r="L46" i="70"/>
  <c r="M46" i="70"/>
  <c r="L45" i="70"/>
  <c r="M45" i="70"/>
  <c r="L19" i="71" l="1"/>
  <c r="I19" i="71" s="1"/>
  <c r="E19" i="71" s="1"/>
  <c r="I27" i="72"/>
  <c r="E27" i="72" s="1"/>
  <c r="I19" i="72"/>
  <c r="E19" i="72" s="1"/>
  <c r="L15" i="71"/>
  <c r="I15" i="71" s="1"/>
  <c r="E15" i="71" s="1"/>
  <c r="J12" i="72"/>
  <c r="F12" i="72" s="1"/>
  <c r="I15" i="72"/>
  <c r="E15" i="72" s="1"/>
  <c r="J16" i="72"/>
  <c r="F16" i="72" s="1"/>
  <c r="L16" i="71"/>
  <c r="I16" i="71" s="1"/>
  <c r="E16" i="71" s="1"/>
  <c r="M27" i="71"/>
  <c r="J27" i="71" s="1"/>
  <c r="F27" i="71" s="1"/>
  <c r="L8" i="71"/>
  <c r="I8" i="71" s="1"/>
  <c r="E8" i="71" s="1"/>
  <c r="Y8" i="71"/>
  <c r="M22" i="71"/>
  <c r="J22" i="71" s="1"/>
  <c r="F22" i="71" s="1"/>
  <c r="L22" i="71"/>
  <c r="I22" i="71" s="1"/>
  <c r="E22" i="71" s="1"/>
  <c r="M9" i="71"/>
  <c r="J9" i="71" s="1"/>
  <c r="F9" i="71" s="1"/>
  <c r="L9" i="71"/>
  <c r="I9" i="71" s="1"/>
  <c r="E9" i="71" s="1"/>
  <c r="M12" i="71"/>
  <c r="J12" i="71" s="1"/>
  <c r="F12" i="71" s="1"/>
  <c r="L12" i="71"/>
  <c r="I12" i="71" s="1"/>
  <c r="E12" i="71" s="1"/>
  <c r="J51" i="70"/>
  <c r="F51" i="70" s="1"/>
  <c r="I51" i="70"/>
  <c r="E51" i="70" s="1"/>
  <c r="I50" i="70"/>
  <c r="E50" i="70" s="1"/>
  <c r="J50" i="70"/>
  <c r="F50" i="70" s="1"/>
  <c r="J46" i="70"/>
  <c r="F46" i="70" s="1"/>
  <c r="I46" i="70"/>
  <c r="E46" i="70" s="1"/>
  <c r="J45" i="70"/>
  <c r="F45" i="70" s="1"/>
  <c r="I45" i="70"/>
  <c r="E45" i="70" s="1"/>
  <c r="Q22" i="70"/>
  <c r="Q19" i="70"/>
  <c r="Q12" i="70"/>
  <c r="Q9" i="70"/>
  <c r="Q8" i="70"/>
  <c r="M57" i="70"/>
  <c r="J57" i="70" s="1"/>
  <c r="F57" i="70" s="1"/>
  <c r="L57" i="70"/>
  <c r="I57" i="70" s="1"/>
  <c r="E57" i="70" s="1"/>
  <c r="M56" i="70"/>
  <c r="J56" i="70" s="1"/>
  <c r="F56" i="70" s="1"/>
  <c r="L56" i="70"/>
  <c r="I56" i="70" s="1"/>
  <c r="E56" i="70" s="1"/>
  <c r="M54" i="70"/>
  <c r="J54" i="70" s="1"/>
  <c r="F54" i="70" s="1"/>
  <c r="L54" i="70"/>
  <c r="I54" i="70" s="1"/>
  <c r="E54" i="70" s="1"/>
  <c r="M53" i="70"/>
  <c r="J53" i="70" s="1"/>
  <c r="F53" i="70" s="1"/>
  <c r="L53" i="70"/>
  <c r="I53" i="70" s="1"/>
  <c r="E53" i="70" s="1"/>
  <c r="M49" i="70"/>
  <c r="J49" i="70" s="1"/>
  <c r="F49" i="70" s="1"/>
  <c r="L49" i="70"/>
  <c r="I49" i="70" s="1"/>
  <c r="E49" i="70" s="1"/>
  <c r="M48" i="70"/>
  <c r="J48" i="70" s="1"/>
  <c r="F48" i="70" s="1"/>
  <c r="L48" i="70"/>
  <c r="I48" i="70" s="1"/>
  <c r="E48" i="70" s="1"/>
  <c r="M44" i="70"/>
  <c r="J44" i="70" s="1"/>
  <c r="F44" i="70" s="1"/>
  <c r="L44" i="70"/>
  <c r="I44" i="70" s="1"/>
  <c r="E44" i="70" s="1"/>
  <c r="M43" i="70"/>
  <c r="J43" i="70" s="1"/>
  <c r="F43" i="70" s="1"/>
  <c r="L43" i="70"/>
  <c r="I43" i="70" s="1"/>
  <c r="E43" i="70" s="1"/>
  <c r="M41" i="70"/>
  <c r="J41" i="70" s="1"/>
  <c r="F41" i="70" s="1"/>
  <c r="L41" i="70"/>
  <c r="I41" i="70" s="1"/>
  <c r="E41" i="70" s="1"/>
  <c r="M40" i="70"/>
  <c r="J40" i="70" s="1"/>
  <c r="F40" i="70" s="1"/>
  <c r="L40" i="70"/>
  <c r="I40" i="70" s="1"/>
  <c r="E40" i="70" s="1"/>
  <c r="M38" i="70"/>
  <c r="J38" i="70" s="1"/>
  <c r="F38" i="70" s="1"/>
  <c r="L38" i="70"/>
  <c r="I38" i="70" s="1"/>
  <c r="E38" i="70" s="1"/>
  <c r="M37" i="70"/>
  <c r="J37" i="70" s="1"/>
  <c r="F37" i="70" s="1"/>
  <c r="L37" i="70"/>
  <c r="I37" i="70" s="1"/>
  <c r="E37" i="70" s="1"/>
  <c r="M27" i="70"/>
  <c r="J27" i="70" s="1"/>
  <c r="L27" i="70"/>
  <c r="I27" i="70" s="1"/>
  <c r="M26" i="70"/>
  <c r="J26" i="70" s="1"/>
  <c r="F26" i="70" s="1"/>
  <c r="L26" i="70"/>
  <c r="I26" i="70" s="1"/>
  <c r="E26" i="70" s="1"/>
  <c r="X24" i="70"/>
  <c r="M24" i="70"/>
  <c r="J24" i="70" s="1"/>
  <c r="F24" i="70" s="1"/>
  <c r="L24" i="70"/>
  <c r="I24" i="70" s="1"/>
  <c r="E24" i="70" s="1"/>
  <c r="Y22" i="70"/>
  <c r="S22" i="70"/>
  <c r="R22" i="70"/>
  <c r="P22" i="70"/>
  <c r="L22" i="70" s="1"/>
  <c r="I22" i="70" s="1"/>
  <c r="E22" i="70" s="1"/>
  <c r="X21" i="70"/>
  <c r="X22" i="70" s="1"/>
  <c r="T21" i="70"/>
  <c r="T22" i="70" s="1"/>
  <c r="M21" i="70"/>
  <c r="J21" i="70" s="1"/>
  <c r="F21" i="70" s="1"/>
  <c r="L21" i="70"/>
  <c r="I21" i="70" s="1"/>
  <c r="E21" i="70" s="1"/>
  <c r="Y19" i="70"/>
  <c r="T19" i="70"/>
  <c r="S19" i="70"/>
  <c r="R19" i="70"/>
  <c r="P19" i="70"/>
  <c r="M19" i="70" s="1"/>
  <c r="J19" i="70" s="1"/>
  <c r="F19" i="70" s="1"/>
  <c r="X18" i="70"/>
  <c r="X19" i="70" s="1"/>
  <c r="M18" i="70"/>
  <c r="J18" i="70" s="1"/>
  <c r="F18" i="70" s="1"/>
  <c r="L18" i="70"/>
  <c r="I18" i="70" s="1"/>
  <c r="E18" i="70" s="1"/>
  <c r="M17" i="70"/>
  <c r="J17" i="70" s="1"/>
  <c r="L17" i="70"/>
  <c r="I17" i="70" s="1"/>
  <c r="M16" i="70"/>
  <c r="J16" i="70" s="1"/>
  <c r="F16" i="70" s="1"/>
  <c r="L16" i="70"/>
  <c r="I16" i="70" s="1"/>
  <c r="E16" i="70" s="1"/>
  <c r="M15" i="70"/>
  <c r="J15" i="70" s="1"/>
  <c r="F15" i="70" s="1"/>
  <c r="L15" i="70"/>
  <c r="I15" i="70" s="1"/>
  <c r="E15" i="70" s="1"/>
  <c r="X14" i="70"/>
  <c r="M14" i="70"/>
  <c r="J14" i="70" s="1"/>
  <c r="F14" i="70" s="1"/>
  <c r="L14" i="70"/>
  <c r="I14" i="70" s="1"/>
  <c r="E14" i="70" s="1"/>
  <c r="Y12" i="70"/>
  <c r="T12" i="70"/>
  <c r="S12" i="70"/>
  <c r="R12" i="70"/>
  <c r="P12" i="70"/>
  <c r="L12" i="70" s="1"/>
  <c r="I12" i="70" s="1"/>
  <c r="E12" i="70" s="1"/>
  <c r="M12" i="70"/>
  <c r="J12" i="70" s="1"/>
  <c r="F12" i="70" s="1"/>
  <c r="X11" i="70"/>
  <c r="X12" i="70" s="1"/>
  <c r="M11" i="70"/>
  <c r="J11" i="70" s="1"/>
  <c r="F11" i="70" s="1"/>
  <c r="L11" i="70"/>
  <c r="I11" i="70" s="1"/>
  <c r="E11" i="70" s="1"/>
  <c r="Y9" i="70"/>
  <c r="T9" i="70"/>
  <c r="S9" i="70"/>
  <c r="R9" i="70"/>
  <c r="P9" i="70"/>
  <c r="M9" i="70" s="1"/>
  <c r="J9" i="70" s="1"/>
  <c r="F9" i="70" s="1"/>
  <c r="Y8" i="70"/>
  <c r="T8" i="70"/>
  <c r="S8" i="70"/>
  <c r="R8" i="70"/>
  <c r="P8" i="70"/>
  <c r="M8" i="70" s="1"/>
  <c r="J8" i="70" s="1"/>
  <c r="F8" i="70" s="1"/>
  <c r="X7" i="70"/>
  <c r="X8" i="70" s="1"/>
  <c r="M7" i="70"/>
  <c r="J7" i="70" s="1"/>
  <c r="F7" i="70" s="1"/>
  <c r="L7" i="70"/>
  <c r="I7" i="70" s="1"/>
  <c r="E7" i="70" s="1"/>
  <c r="Q22" i="69"/>
  <c r="Q19" i="69"/>
  <c r="Q12" i="69"/>
  <c r="Q9" i="69"/>
  <c r="Q8" i="69"/>
  <c r="M53" i="69"/>
  <c r="J53" i="69" s="1"/>
  <c r="F53" i="69" s="1"/>
  <c r="L53" i="69"/>
  <c r="I53" i="69" s="1"/>
  <c r="E53" i="69" s="1"/>
  <c r="M52" i="69"/>
  <c r="J52" i="69" s="1"/>
  <c r="F52" i="69" s="1"/>
  <c r="L52" i="69"/>
  <c r="I52" i="69" s="1"/>
  <c r="E52" i="69" s="1"/>
  <c r="M50" i="69"/>
  <c r="J50" i="69" s="1"/>
  <c r="F50" i="69" s="1"/>
  <c r="L50" i="69"/>
  <c r="I50" i="69" s="1"/>
  <c r="E50" i="69" s="1"/>
  <c r="M49" i="69"/>
  <c r="J49" i="69" s="1"/>
  <c r="F49" i="69" s="1"/>
  <c r="L49" i="69"/>
  <c r="I49" i="69"/>
  <c r="E49" i="69" s="1"/>
  <c r="M47" i="69"/>
  <c r="J47" i="69" s="1"/>
  <c r="F47" i="69" s="1"/>
  <c r="L47" i="69"/>
  <c r="I47" i="69" s="1"/>
  <c r="E47" i="69" s="1"/>
  <c r="M46" i="69"/>
  <c r="L46" i="69"/>
  <c r="I46" i="69" s="1"/>
  <c r="E46" i="69" s="1"/>
  <c r="J46" i="69"/>
  <c r="F46" i="69" s="1"/>
  <c r="M44" i="69"/>
  <c r="J44" i="69" s="1"/>
  <c r="F44" i="69" s="1"/>
  <c r="L44" i="69"/>
  <c r="I44" i="69" s="1"/>
  <c r="E44" i="69" s="1"/>
  <c r="M43" i="69"/>
  <c r="J43" i="69" s="1"/>
  <c r="F43" i="69" s="1"/>
  <c r="L43" i="69"/>
  <c r="I43" i="69"/>
  <c r="E43" i="69" s="1"/>
  <c r="M41" i="69"/>
  <c r="J41" i="69" s="1"/>
  <c r="F41" i="69" s="1"/>
  <c r="L41" i="69"/>
  <c r="I41" i="69" s="1"/>
  <c r="E41" i="69" s="1"/>
  <c r="M40" i="69"/>
  <c r="J40" i="69" s="1"/>
  <c r="F40" i="69" s="1"/>
  <c r="L40" i="69"/>
  <c r="I40" i="69" s="1"/>
  <c r="E40" i="69" s="1"/>
  <c r="M38" i="69"/>
  <c r="J38" i="69" s="1"/>
  <c r="F38" i="69" s="1"/>
  <c r="L38" i="69"/>
  <c r="I38" i="69" s="1"/>
  <c r="E38" i="69" s="1"/>
  <c r="M37" i="69"/>
  <c r="J37" i="69" s="1"/>
  <c r="F37" i="69" s="1"/>
  <c r="L37" i="69"/>
  <c r="I37" i="69" s="1"/>
  <c r="E37" i="69" s="1"/>
  <c r="M27" i="69"/>
  <c r="J27" i="69" s="1"/>
  <c r="L27" i="69"/>
  <c r="I27" i="69" s="1"/>
  <c r="M26" i="69"/>
  <c r="J26" i="69" s="1"/>
  <c r="F26" i="69" s="1"/>
  <c r="L26" i="69"/>
  <c r="I26" i="69" s="1"/>
  <c r="E26" i="69" s="1"/>
  <c r="W24" i="69"/>
  <c r="M24" i="69"/>
  <c r="J24" i="69" s="1"/>
  <c r="F24" i="69" s="1"/>
  <c r="L24" i="69"/>
  <c r="I24" i="69" s="1"/>
  <c r="E24" i="69" s="1"/>
  <c r="X22" i="69"/>
  <c r="R22" i="69"/>
  <c r="P22" i="69"/>
  <c r="M22" i="69" s="1"/>
  <c r="J22" i="69" s="1"/>
  <c r="F22" i="69" s="1"/>
  <c r="W21" i="69"/>
  <c r="W22" i="69" s="1"/>
  <c r="S21" i="69"/>
  <c r="S22" i="69" s="1"/>
  <c r="M21" i="69"/>
  <c r="J21" i="69" s="1"/>
  <c r="F21" i="69" s="1"/>
  <c r="L21" i="69"/>
  <c r="I21" i="69"/>
  <c r="E21" i="69" s="1"/>
  <c r="X19" i="69"/>
  <c r="S19" i="69"/>
  <c r="R19" i="69"/>
  <c r="P19" i="69"/>
  <c r="L19" i="69" s="1"/>
  <c r="I19" i="69" s="1"/>
  <c r="E19" i="69" s="1"/>
  <c r="W18" i="69"/>
  <c r="W19" i="69" s="1"/>
  <c r="M18" i="69"/>
  <c r="J18" i="69" s="1"/>
  <c r="F18" i="69" s="1"/>
  <c r="L18" i="69"/>
  <c r="I18" i="69" s="1"/>
  <c r="E18" i="69" s="1"/>
  <c r="M17" i="69"/>
  <c r="J17" i="69" s="1"/>
  <c r="L17" i="69"/>
  <c r="I17" i="69" s="1"/>
  <c r="M16" i="69"/>
  <c r="L16" i="69"/>
  <c r="I16" i="69" s="1"/>
  <c r="E16" i="69" s="1"/>
  <c r="J16" i="69"/>
  <c r="F16" i="69" s="1"/>
  <c r="M15" i="69"/>
  <c r="J15" i="69" s="1"/>
  <c r="F15" i="69" s="1"/>
  <c r="L15" i="69"/>
  <c r="I15" i="69" s="1"/>
  <c r="E15" i="69" s="1"/>
  <c r="W14" i="69"/>
  <c r="M14" i="69"/>
  <c r="J14" i="69" s="1"/>
  <c r="F14" i="69" s="1"/>
  <c r="L14" i="69"/>
  <c r="I14" i="69" s="1"/>
  <c r="E14" i="69" s="1"/>
  <c r="X12" i="69"/>
  <c r="S12" i="69"/>
  <c r="R12" i="69"/>
  <c r="P12" i="69"/>
  <c r="M12" i="69" s="1"/>
  <c r="J12" i="69" s="1"/>
  <c r="F12" i="69" s="1"/>
  <c r="W11" i="69"/>
  <c r="W12" i="69" s="1"/>
  <c r="M11" i="69"/>
  <c r="J11" i="69" s="1"/>
  <c r="F11" i="69" s="1"/>
  <c r="L11" i="69"/>
  <c r="I11" i="69" s="1"/>
  <c r="E11" i="69" s="1"/>
  <c r="X9" i="69"/>
  <c r="S9" i="69"/>
  <c r="R9" i="69"/>
  <c r="P9" i="69"/>
  <c r="L9" i="69" s="1"/>
  <c r="I9" i="69" s="1"/>
  <c r="E9" i="69" s="1"/>
  <c r="X8" i="69"/>
  <c r="S8" i="69"/>
  <c r="R8" i="69"/>
  <c r="P8" i="69"/>
  <c r="M8" i="69" s="1"/>
  <c r="J8" i="69" s="1"/>
  <c r="F8" i="69" s="1"/>
  <c r="W7" i="69"/>
  <c r="W8" i="69" s="1"/>
  <c r="M7" i="69"/>
  <c r="J7" i="69" s="1"/>
  <c r="F7" i="69" s="1"/>
  <c r="L7" i="69"/>
  <c r="I7" i="69" s="1"/>
  <c r="E7" i="69" s="1"/>
  <c r="M26" i="68"/>
  <c r="L26" i="68"/>
  <c r="I26" i="68" s="1"/>
  <c r="E26" i="68" s="1"/>
  <c r="J26" i="68"/>
  <c r="F26" i="68" s="1"/>
  <c r="Q22" i="68"/>
  <c r="Q19" i="68"/>
  <c r="Q12" i="68"/>
  <c r="Q9" i="68"/>
  <c r="Q8" i="68"/>
  <c r="M53" i="68"/>
  <c r="J53" i="68" s="1"/>
  <c r="F53" i="68" s="1"/>
  <c r="L53" i="68"/>
  <c r="I53" i="68" s="1"/>
  <c r="E53" i="68" s="1"/>
  <c r="M52" i="68"/>
  <c r="J52" i="68" s="1"/>
  <c r="F52" i="68" s="1"/>
  <c r="L52" i="68"/>
  <c r="I52" i="68" s="1"/>
  <c r="E52" i="68" s="1"/>
  <c r="M50" i="68"/>
  <c r="J50" i="68" s="1"/>
  <c r="F50" i="68" s="1"/>
  <c r="L50" i="68"/>
  <c r="I50" i="68" s="1"/>
  <c r="E50" i="68" s="1"/>
  <c r="M49" i="68"/>
  <c r="J49" i="68" s="1"/>
  <c r="F49" i="68" s="1"/>
  <c r="L49" i="68"/>
  <c r="I49" i="68" s="1"/>
  <c r="E49" i="68" s="1"/>
  <c r="M47" i="68"/>
  <c r="J47" i="68" s="1"/>
  <c r="F47" i="68" s="1"/>
  <c r="L47" i="68"/>
  <c r="I47" i="68" s="1"/>
  <c r="E47" i="68" s="1"/>
  <c r="M46" i="68"/>
  <c r="J46" i="68" s="1"/>
  <c r="F46" i="68" s="1"/>
  <c r="L46" i="68"/>
  <c r="I46" i="68" s="1"/>
  <c r="E46" i="68" s="1"/>
  <c r="M44" i="68"/>
  <c r="J44" i="68" s="1"/>
  <c r="F44" i="68" s="1"/>
  <c r="L44" i="68"/>
  <c r="I44" i="68" s="1"/>
  <c r="E44" i="68" s="1"/>
  <c r="M43" i="68"/>
  <c r="J43" i="68" s="1"/>
  <c r="F43" i="68" s="1"/>
  <c r="L43" i="68"/>
  <c r="I43" i="68" s="1"/>
  <c r="E43" i="68" s="1"/>
  <c r="M41" i="68"/>
  <c r="J41" i="68" s="1"/>
  <c r="F41" i="68" s="1"/>
  <c r="L41" i="68"/>
  <c r="I41" i="68" s="1"/>
  <c r="E41" i="68" s="1"/>
  <c r="M40" i="68"/>
  <c r="J40" i="68" s="1"/>
  <c r="F40" i="68" s="1"/>
  <c r="L40" i="68"/>
  <c r="I40" i="68" s="1"/>
  <c r="E40" i="68" s="1"/>
  <c r="M38" i="68"/>
  <c r="J38" i="68" s="1"/>
  <c r="F38" i="68" s="1"/>
  <c r="L38" i="68"/>
  <c r="I38" i="68" s="1"/>
  <c r="E38" i="68" s="1"/>
  <c r="M37" i="68"/>
  <c r="J37" i="68" s="1"/>
  <c r="F37" i="68" s="1"/>
  <c r="L37" i="68"/>
  <c r="I37" i="68" s="1"/>
  <c r="E37" i="68" s="1"/>
  <c r="M27" i="68"/>
  <c r="J27" i="68" s="1"/>
  <c r="L27" i="68"/>
  <c r="I27" i="68" s="1"/>
  <c r="V24" i="68"/>
  <c r="M24" i="68"/>
  <c r="L24" i="68"/>
  <c r="I24" i="68" s="1"/>
  <c r="E24" i="68" s="1"/>
  <c r="J24" i="68"/>
  <c r="F24" i="68" s="1"/>
  <c r="W22" i="68"/>
  <c r="P22" i="68"/>
  <c r="L22" i="68" s="1"/>
  <c r="I22" i="68" s="1"/>
  <c r="E22" i="68" s="1"/>
  <c r="M22" i="68"/>
  <c r="J22" i="68" s="1"/>
  <c r="F22" i="68" s="1"/>
  <c r="V21" i="68"/>
  <c r="V22" i="68" s="1"/>
  <c r="R21" i="68"/>
  <c r="R22" i="68" s="1"/>
  <c r="M21" i="68"/>
  <c r="J21" i="68" s="1"/>
  <c r="F21" i="68" s="1"/>
  <c r="L21" i="68"/>
  <c r="I21" i="68"/>
  <c r="E21" i="68" s="1"/>
  <c r="W19" i="68"/>
  <c r="R19" i="68"/>
  <c r="P19" i="68"/>
  <c r="L19" i="68" s="1"/>
  <c r="I19" i="68" s="1"/>
  <c r="E19" i="68" s="1"/>
  <c r="M19" i="68"/>
  <c r="J19" i="68" s="1"/>
  <c r="F19" i="68" s="1"/>
  <c r="V18" i="68"/>
  <c r="V19" i="68" s="1"/>
  <c r="M18" i="68"/>
  <c r="J18" i="68" s="1"/>
  <c r="F18" i="68" s="1"/>
  <c r="L18" i="68"/>
  <c r="I18" i="68" s="1"/>
  <c r="E18" i="68" s="1"/>
  <c r="M17" i="68"/>
  <c r="J17" i="68" s="1"/>
  <c r="L17" i="68"/>
  <c r="I17" i="68" s="1"/>
  <c r="M16" i="68"/>
  <c r="J16" i="68" s="1"/>
  <c r="F16" i="68" s="1"/>
  <c r="L16" i="68"/>
  <c r="I16" i="68" s="1"/>
  <c r="E16" i="68" s="1"/>
  <c r="M15" i="68"/>
  <c r="J15" i="68" s="1"/>
  <c r="F15" i="68" s="1"/>
  <c r="L15" i="68"/>
  <c r="I15" i="68" s="1"/>
  <c r="E15" i="68" s="1"/>
  <c r="V14" i="68"/>
  <c r="M14" i="68"/>
  <c r="J14" i="68" s="1"/>
  <c r="F14" i="68" s="1"/>
  <c r="L14" i="68"/>
  <c r="I14" i="68" s="1"/>
  <c r="E14" i="68" s="1"/>
  <c r="W12" i="68"/>
  <c r="R12" i="68"/>
  <c r="P12" i="68"/>
  <c r="M12" i="68" s="1"/>
  <c r="J12" i="68" s="1"/>
  <c r="F12" i="68" s="1"/>
  <c r="V11" i="68"/>
  <c r="V12" i="68" s="1"/>
  <c r="M11" i="68"/>
  <c r="J11" i="68" s="1"/>
  <c r="F11" i="68" s="1"/>
  <c r="L11" i="68"/>
  <c r="I11" i="68" s="1"/>
  <c r="E11" i="68" s="1"/>
  <c r="W9" i="68"/>
  <c r="R9" i="68"/>
  <c r="P9" i="68"/>
  <c r="M9" i="68" s="1"/>
  <c r="J9" i="68" s="1"/>
  <c r="F9" i="68" s="1"/>
  <c r="W8" i="68"/>
  <c r="R8" i="68"/>
  <c r="P8" i="68"/>
  <c r="M8" i="68" s="1"/>
  <c r="J8" i="68" s="1"/>
  <c r="F8" i="68" s="1"/>
  <c r="V7" i="68"/>
  <c r="V8" i="68" s="1"/>
  <c r="M7" i="68"/>
  <c r="J7" i="68" s="1"/>
  <c r="F7" i="68" s="1"/>
  <c r="L7" i="68"/>
  <c r="I7" i="68" s="1"/>
  <c r="E7" i="68" s="1"/>
  <c r="L17" i="63"/>
  <c r="I17" i="63" s="1"/>
  <c r="M17" i="63"/>
  <c r="J17" i="63" s="1"/>
  <c r="Q21" i="63"/>
  <c r="Q22" i="63" s="1"/>
  <c r="Q19" i="63"/>
  <c r="Q12" i="63"/>
  <c r="Q9" i="63"/>
  <c r="Q8" i="63"/>
  <c r="J14" i="67"/>
  <c r="AE14" i="67" s="1"/>
  <c r="I14" i="67"/>
  <c r="AD14" i="67" s="1"/>
  <c r="J12" i="67"/>
  <c r="AE12" i="67" s="1"/>
  <c r="I12" i="67"/>
  <c r="AD12" i="67" s="1"/>
  <c r="J11" i="67"/>
  <c r="AE11" i="67" s="1"/>
  <c r="I11" i="67"/>
  <c r="I6" i="67"/>
  <c r="J6" i="67"/>
  <c r="I7" i="67"/>
  <c r="J7" i="67"/>
  <c r="I8" i="67"/>
  <c r="J8" i="67"/>
  <c r="I9" i="67"/>
  <c r="J9" i="67"/>
  <c r="J5" i="67"/>
  <c r="I5" i="67"/>
  <c r="AD13" i="67"/>
  <c r="AE13" i="67"/>
  <c r="AD11" i="67"/>
  <c r="M9" i="69" l="1"/>
  <c r="J9" i="69" s="1"/>
  <c r="F9" i="69" s="1"/>
  <c r="L19" i="70"/>
  <c r="I19" i="70" s="1"/>
  <c r="E19" i="70" s="1"/>
  <c r="M22" i="70"/>
  <c r="J22" i="70" s="1"/>
  <c r="F22" i="70" s="1"/>
  <c r="X9" i="70"/>
  <c r="L9" i="70"/>
  <c r="I9" i="70" s="1"/>
  <c r="E9" i="70" s="1"/>
  <c r="L8" i="70"/>
  <c r="I8" i="70" s="1"/>
  <c r="E8" i="70" s="1"/>
  <c r="L8" i="69"/>
  <c r="I8" i="69" s="1"/>
  <c r="E8" i="69" s="1"/>
  <c r="M19" i="69"/>
  <c r="J19" i="69" s="1"/>
  <c r="F19" i="69" s="1"/>
  <c r="W9" i="69"/>
  <c r="L12" i="69"/>
  <c r="I12" i="69" s="1"/>
  <c r="E12" i="69" s="1"/>
  <c r="L22" i="69"/>
  <c r="I22" i="69" s="1"/>
  <c r="E22" i="69" s="1"/>
  <c r="L12" i="68"/>
  <c r="I12" i="68" s="1"/>
  <c r="E12" i="68" s="1"/>
  <c r="L9" i="68"/>
  <c r="I9" i="68" s="1"/>
  <c r="E9" i="68" s="1"/>
  <c r="V9" i="68"/>
  <c r="L8" i="68"/>
  <c r="I8" i="68" s="1"/>
  <c r="E8" i="68" s="1"/>
  <c r="U24" i="63"/>
  <c r="M24" i="63"/>
  <c r="J24" i="63" s="1"/>
  <c r="F24" i="63" s="1"/>
  <c r="L24" i="63"/>
  <c r="I24" i="63" s="1"/>
  <c r="E24" i="63" s="1"/>
  <c r="O33" i="67"/>
  <c r="M33" i="67" s="1"/>
  <c r="J33" i="67" s="1"/>
  <c r="F33" i="67" s="1"/>
  <c r="AD36" i="67"/>
  <c r="S36" i="67"/>
  <c r="M36" i="67"/>
  <c r="J36" i="67" s="1"/>
  <c r="F36" i="67" s="1"/>
  <c r="L36" i="67"/>
  <c r="I36" i="67" s="1"/>
  <c r="E36" i="67" s="1"/>
  <c r="AD35" i="67"/>
  <c r="AD38" i="67"/>
  <c r="S38" i="67"/>
  <c r="M38" i="67"/>
  <c r="J38" i="67" s="1"/>
  <c r="F38" i="67" s="1"/>
  <c r="L38" i="67"/>
  <c r="I38" i="67" s="1"/>
  <c r="E38" i="67" s="1"/>
  <c r="AD37" i="67"/>
  <c r="T34" i="67"/>
  <c r="AD33" i="67"/>
  <c r="S33" i="67"/>
  <c r="S34" i="67" s="1"/>
  <c r="AD32" i="67"/>
  <c r="T31" i="67"/>
  <c r="O31" i="67"/>
  <c r="AD31" i="67" s="1"/>
  <c r="L31" i="67"/>
  <c r="I31" i="67" s="1"/>
  <c r="E31" i="67" s="1"/>
  <c r="AD30" i="67"/>
  <c r="S30" i="67"/>
  <c r="S31" i="67" s="1"/>
  <c r="M30" i="67"/>
  <c r="J30" i="67" s="1"/>
  <c r="F30" i="67" s="1"/>
  <c r="L30" i="67"/>
  <c r="I30" i="67" s="1"/>
  <c r="E30" i="67" s="1"/>
  <c r="AD29" i="67"/>
  <c r="AD28" i="67"/>
  <c r="M28" i="67"/>
  <c r="J28" i="67" s="1"/>
  <c r="F28" i="67" s="1"/>
  <c r="L28" i="67"/>
  <c r="I28" i="67" s="1"/>
  <c r="E28" i="67" s="1"/>
  <c r="AD27" i="67"/>
  <c r="M27" i="67"/>
  <c r="J27" i="67" s="1"/>
  <c r="F27" i="67" s="1"/>
  <c r="L27" i="67"/>
  <c r="I27" i="67"/>
  <c r="E27" i="67" s="1"/>
  <c r="AD26" i="67"/>
  <c r="S26" i="67"/>
  <c r="M26" i="67"/>
  <c r="J26" i="67" s="1"/>
  <c r="F26" i="67" s="1"/>
  <c r="L26" i="67"/>
  <c r="I26" i="67" s="1"/>
  <c r="E26" i="67" s="1"/>
  <c r="AD25" i="67"/>
  <c r="T24" i="67"/>
  <c r="O24" i="67"/>
  <c r="L24" i="67" s="1"/>
  <c r="I24" i="67" s="1"/>
  <c r="E24" i="67" s="1"/>
  <c r="AD23" i="67"/>
  <c r="S23" i="67"/>
  <c r="S24" i="67" s="1"/>
  <c r="M23" i="67"/>
  <c r="J23" i="67" s="1"/>
  <c r="F23" i="67" s="1"/>
  <c r="L23" i="67"/>
  <c r="I23" i="67" s="1"/>
  <c r="E23" i="67" s="1"/>
  <c r="AD22" i="67"/>
  <c r="T21" i="67"/>
  <c r="O21" i="67"/>
  <c r="AD21" i="67" s="1"/>
  <c r="T20" i="67"/>
  <c r="O20" i="67"/>
  <c r="AD20" i="67" s="1"/>
  <c r="AD19" i="67"/>
  <c r="S19" i="67"/>
  <c r="S21" i="67" s="1"/>
  <c r="M19" i="67"/>
  <c r="J19" i="67" s="1"/>
  <c r="F19" i="67" s="1"/>
  <c r="L19" i="67"/>
  <c r="I19" i="67" s="1"/>
  <c r="E19" i="67" s="1"/>
  <c r="F14" i="67"/>
  <c r="E14" i="67"/>
  <c r="F12" i="67"/>
  <c r="E12" i="67"/>
  <c r="F11" i="67"/>
  <c r="E11" i="67"/>
  <c r="AE8" i="67"/>
  <c r="F8" i="67"/>
  <c r="AD6" i="67"/>
  <c r="E6" i="67"/>
  <c r="M21" i="67" l="1"/>
  <c r="J21" i="67" s="1"/>
  <c r="F21" i="67" s="1"/>
  <c r="L33" i="67"/>
  <c r="I33" i="67" s="1"/>
  <c r="E33" i="67" s="1"/>
  <c r="O34" i="67"/>
  <c r="AD34" i="67" s="1"/>
  <c r="E5" i="67"/>
  <c r="AD5" i="67"/>
  <c r="F5" i="67"/>
  <c r="AE5" i="67"/>
  <c r="F6" i="67"/>
  <c r="AE6" i="67"/>
  <c r="E7" i="67"/>
  <c r="AD7" i="67"/>
  <c r="F7" i="67"/>
  <c r="AE7" i="67"/>
  <c r="E8" i="67"/>
  <c r="AD8" i="67"/>
  <c r="E9" i="67"/>
  <c r="AD9" i="67"/>
  <c r="F9" i="67"/>
  <c r="AE9" i="67"/>
  <c r="M31" i="67"/>
  <c r="J31" i="67" s="1"/>
  <c r="F31" i="67" s="1"/>
  <c r="AD24" i="67"/>
  <c r="M24" i="67"/>
  <c r="J24" i="67" s="1"/>
  <c r="F24" i="67" s="1"/>
  <c r="L21" i="67"/>
  <c r="I21" i="67" s="1"/>
  <c r="E21" i="67" s="1"/>
  <c r="L34" i="67"/>
  <c r="I34" i="67" s="1"/>
  <c r="E34" i="67" s="1"/>
  <c r="S20" i="67"/>
  <c r="L20" i="67"/>
  <c r="I20" i="67" s="1"/>
  <c r="E20" i="67" s="1"/>
  <c r="M20" i="67"/>
  <c r="J20" i="67" s="1"/>
  <c r="F20" i="67" s="1"/>
  <c r="M34" i="67" l="1"/>
  <c r="J34" i="67" s="1"/>
  <c r="F34" i="67" s="1"/>
  <c r="M49" i="63"/>
  <c r="J49" i="63" s="1"/>
  <c r="F49" i="63" s="1"/>
  <c r="L49" i="63"/>
  <c r="I49" i="63" s="1"/>
  <c r="E49" i="63" s="1"/>
  <c r="M48" i="63"/>
  <c r="J48" i="63" s="1"/>
  <c r="F48" i="63" s="1"/>
  <c r="L48" i="63"/>
  <c r="I48" i="63" s="1"/>
  <c r="E48" i="63" s="1"/>
  <c r="M51" i="63"/>
  <c r="L51" i="63"/>
  <c r="I51" i="63" s="1"/>
  <c r="E51" i="63" s="1"/>
  <c r="M46" i="63"/>
  <c r="J46" i="63" s="1"/>
  <c r="F46" i="63" s="1"/>
  <c r="L46" i="63"/>
  <c r="M45" i="63"/>
  <c r="L45" i="63"/>
  <c r="I45" i="63" s="1"/>
  <c r="E45" i="63" s="1"/>
  <c r="M43" i="63"/>
  <c r="J43" i="63" s="1"/>
  <c r="F43" i="63" s="1"/>
  <c r="L43" i="63"/>
  <c r="I43" i="63" s="1"/>
  <c r="E43" i="63" s="1"/>
  <c r="M42" i="63"/>
  <c r="J42" i="63" s="1"/>
  <c r="F42" i="63" s="1"/>
  <c r="L42" i="63"/>
  <c r="I42" i="63" s="1"/>
  <c r="E42" i="63" s="1"/>
  <c r="M40" i="63"/>
  <c r="L40" i="63"/>
  <c r="M39" i="63"/>
  <c r="L39" i="63"/>
  <c r="I39" i="63" s="1"/>
  <c r="E39" i="63" s="1"/>
  <c r="L37" i="63"/>
  <c r="I37" i="63" s="1"/>
  <c r="E37" i="63" s="1"/>
  <c r="M37" i="63"/>
  <c r="J37" i="63" s="1"/>
  <c r="F37" i="63" s="1"/>
  <c r="M36" i="63"/>
  <c r="J36" i="63" s="1"/>
  <c r="F36" i="63" s="1"/>
  <c r="L36" i="63"/>
  <c r="I36" i="63" s="1"/>
  <c r="E36" i="63" s="1"/>
  <c r="M52" i="63"/>
  <c r="I46" i="63"/>
  <c r="E46" i="63" s="1"/>
  <c r="J45" i="63"/>
  <c r="F45" i="63" s="1"/>
  <c r="J39" i="63"/>
  <c r="F39" i="63" s="1"/>
  <c r="L52" i="63" l="1"/>
  <c r="I52" i="63" s="1"/>
  <c r="E52" i="63" s="1"/>
  <c r="J40" i="63"/>
  <c r="F40" i="63" s="1"/>
  <c r="I40" i="63"/>
  <c r="E40" i="63" s="1"/>
  <c r="J52" i="63"/>
  <c r="F52" i="63" s="1"/>
  <c r="J51" i="63"/>
  <c r="F51" i="63" s="1"/>
  <c r="M26" i="63"/>
  <c r="J26" i="63" s="1"/>
  <c r="F26" i="63" s="1"/>
  <c r="L26" i="63"/>
  <c r="I26" i="63" s="1"/>
  <c r="E26" i="63" s="1"/>
  <c r="V22" i="63"/>
  <c r="U21" i="63"/>
  <c r="U22" i="63" s="1"/>
  <c r="M21" i="63"/>
  <c r="J21" i="63" s="1"/>
  <c r="F21" i="63" s="1"/>
  <c r="V19" i="63"/>
  <c r="U18" i="63"/>
  <c r="U19" i="63" s="1"/>
  <c r="M18" i="63"/>
  <c r="J18" i="63" s="1"/>
  <c r="F18" i="63" s="1"/>
  <c r="M16" i="63"/>
  <c r="J16" i="63" s="1"/>
  <c r="F16" i="63" s="1"/>
  <c r="L16" i="63"/>
  <c r="I16" i="63" s="1"/>
  <c r="E16" i="63" s="1"/>
  <c r="M15" i="63"/>
  <c r="J15" i="63" s="1"/>
  <c r="F15" i="63" s="1"/>
  <c r="L15" i="63"/>
  <c r="I15" i="63" s="1"/>
  <c r="E15" i="63" s="1"/>
  <c r="U14" i="63"/>
  <c r="M14" i="63"/>
  <c r="J14" i="63" s="1"/>
  <c r="F14" i="63" s="1"/>
  <c r="L14" i="63"/>
  <c r="I14" i="63" s="1"/>
  <c r="E14" i="63" s="1"/>
  <c r="V12" i="63"/>
  <c r="P12" i="63"/>
  <c r="U11" i="63"/>
  <c r="U12" i="63" s="1"/>
  <c r="M11" i="63"/>
  <c r="J11" i="63" s="1"/>
  <c r="F11" i="63" s="1"/>
  <c r="L11" i="63"/>
  <c r="I11" i="63" s="1"/>
  <c r="E11" i="63" s="1"/>
  <c r="V9" i="63"/>
  <c r="P9" i="63"/>
  <c r="M9" i="63" s="1"/>
  <c r="J9" i="63" s="1"/>
  <c r="F9" i="63" s="1"/>
  <c r="V8" i="63"/>
  <c r="P8" i="63"/>
  <c r="U7" i="63"/>
  <c r="U9" i="63" s="1"/>
  <c r="M7" i="63"/>
  <c r="J7" i="63" s="1"/>
  <c r="F7" i="63" s="1"/>
  <c r="L7" i="63"/>
  <c r="I7" i="63" s="1"/>
  <c r="E7" i="63" s="1"/>
  <c r="L9" i="63" l="1"/>
  <c r="I9" i="63" s="1"/>
  <c r="E9" i="63" s="1"/>
  <c r="U8" i="63"/>
  <c r="L18" i="63"/>
  <c r="I18" i="63" s="1"/>
  <c r="E18" i="63" s="1"/>
  <c r="P19" i="63"/>
  <c r="M19" i="63" s="1"/>
  <c r="J19" i="63" s="1"/>
  <c r="F19" i="63" s="1"/>
  <c r="L21" i="63"/>
  <c r="I21" i="63" s="1"/>
  <c r="E21" i="63" s="1"/>
  <c r="P22" i="63"/>
  <c r="M22" i="63" s="1"/>
  <c r="J22" i="63" s="1"/>
  <c r="F22" i="63" s="1"/>
  <c r="L8" i="63"/>
  <c r="I8" i="63" s="1"/>
  <c r="E8" i="63" s="1"/>
  <c r="M8" i="63"/>
  <c r="J8" i="63" s="1"/>
  <c r="F8" i="63" s="1"/>
  <c r="L12" i="63"/>
  <c r="I12" i="63" s="1"/>
  <c r="E12" i="63" s="1"/>
  <c r="M12" i="63"/>
  <c r="J12" i="63" s="1"/>
  <c r="F12" i="63" s="1"/>
  <c r="L22" i="63" l="1"/>
  <c r="I22" i="63" s="1"/>
  <c r="E22" i="63" s="1"/>
  <c r="L19" i="63"/>
  <c r="I19" i="63" s="1"/>
  <c r="E19" i="63" s="1"/>
</calcChain>
</file>

<file path=xl/sharedStrings.xml><?xml version="1.0" encoding="utf-8"?>
<sst xmlns="http://schemas.openxmlformats.org/spreadsheetml/2006/main" count="961" uniqueCount="117">
  <si>
    <t>TURBA</t>
  </si>
  <si>
    <t>BOLSA DE ARPILLERA</t>
  </si>
  <si>
    <t>X 2</t>
  </si>
  <si>
    <t>X 1,3</t>
  </si>
  <si>
    <t>Redondeado</t>
  </si>
  <si>
    <t>Javier</t>
  </si>
  <si>
    <t>VERMICULITA</t>
  </si>
  <si>
    <t>PERLITA</t>
  </si>
  <si>
    <t>EL ORIGEN</t>
  </si>
  <si>
    <t>POMETINA</t>
  </si>
  <si>
    <t>MUSGO TUCUMANO</t>
  </si>
  <si>
    <t>TIERRA MEJORADA "EL ORIGEN"  50 dm3</t>
  </si>
  <si>
    <t>CORTEZA 10 dm3</t>
  </si>
  <si>
    <t>CORTEZA 60 dm3</t>
  </si>
  <si>
    <t>COMPOST "EL ORIGEN"  50 dm3</t>
  </si>
  <si>
    <t>CORTEZA 5 dm3</t>
  </si>
  <si>
    <t>PERLITA 125 dm3</t>
  </si>
  <si>
    <t>VERMICULITA 4 dm3 (fraccionado)</t>
  </si>
  <si>
    <t>TURBA chica 5 dm3</t>
  </si>
  <si>
    <t>POMETINA 5 dm3 (fraccionada)</t>
  </si>
  <si>
    <t>TURBA grande 10 dm3</t>
  </si>
  <si>
    <t>POMETINA 50 dm3</t>
  </si>
  <si>
    <t>PERLITA 15 dm3  (fraccionado)</t>
  </si>
  <si>
    <t>PERLITA 5 dm3  (fraccionado)</t>
  </si>
  <si>
    <t>VERMICULITA 50 dm3</t>
  </si>
  <si>
    <t>CORTEZA</t>
  </si>
  <si>
    <t>COMPOST</t>
  </si>
  <si>
    <t>TIERRAS</t>
  </si>
  <si>
    <t>MUSGO chico (fraccionado)</t>
  </si>
  <si>
    <t>x5,1</t>
  </si>
  <si>
    <t>x15,3</t>
  </si>
  <si>
    <t>x10</t>
  </si>
  <si>
    <t>x6,44</t>
  </si>
  <si>
    <t>x12,89</t>
  </si>
  <si>
    <t>x8,64</t>
  </si>
  <si>
    <t>x3,6</t>
  </si>
  <si>
    <t xml:space="preserve">TURBA 125 dm3 </t>
  </si>
  <si>
    <t>SUELO PARA ORQUÍDEAS</t>
  </si>
  <si>
    <t>Edu</t>
  </si>
  <si>
    <t>CORTEZA x 1 m3 (No incluye flete)</t>
  </si>
  <si>
    <t>listaJavi271123</t>
  </si>
  <si>
    <t>MMM141223</t>
  </si>
  <si>
    <t>25%mas</t>
  </si>
  <si>
    <t>MMM291223</t>
  </si>
  <si>
    <t>lista 201223</t>
  </si>
  <si>
    <t>CORTEZA.CAMIÓN  X 7 M3- (No incluye flete)</t>
  </si>
  <si>
    <t>COMPOST. CAMIÓN X 7 M3- (No incluye flete)</t>
  </si>
  <si>
    <t>WPEdu250124</t>
  </si>
  <si>
    <t>FRACCIONADOS EL ORIGEN</t>
  </si>
  <si>
    <t>Boleta</t>
  </si>
  <si>
    <t>TRIPLE 15 x 1 kg</t>
  </si>
  <si>
    <t>FOSFATO DIAMÓNICO x 1 kg</t>
  </si>
  <si>
    <t>TRIPLE 15</t>
  </si>
  <si>
    <t>HIERRO</t>
  </si>
  <si>
    <t>FOSFATO DIAMÓNICO</t>
  </si>
  <si>
    <t>Redondeado A $50</t>
  </si>
  <si>
    <t>TRIPLE 15 x 500 g</t>
  </si>
  <si>
    <t>SULFATO DE HIERRO x 1 kg</t>
  </si>
  <si>
    <t>SULFATO DE HIERRO x 500 g</t>
  </si>
  <si>
    <t>FOSFATO DIAMÓNICO x 500 g</t>
  </si>
  <si>
    <t>ÚREA x 1 kg</t>
  </si>
  <si>
    <t>ÚREA x 500 g</t>
  </si>
  <si>
    <t>FERTILIZANTES FRACCIONADOS</t>
  </si>
  <si>
    <t>NITROFOSKA</t>
  </si>
  <si>
    <t>NITROFOSKA x 1 kg</t>
  </si>
  <si>
    <t>NITROFOSKA x 500 g</t>
  </si>
  <si>
    <t>ÚREA</t>
  </si>
  <si>
    <t>FOSFATO MONOAMÓNICO x 1 kg</t>
  </si>
  <si>
    <t>FOSFATO MONOAMÓNICO</t>
  </si>
  <si>
    <t>FOSFATO MONOAMÓNICO x 500 g</t>
  </si>
  <si>
    <t>MMM280224</t>
  </si>
  <si>
    <t>COCOMIX</t>
  </si>
  <si>
    <t>COCOMIX 70 L</t>
  </si>
  <si>
    <t>listaJaviMarzo</t>
  </si>
  <si>
    <t>mas10%</t>
  </si>
  <si>
    <t>mas15%</t>
  </si>
  <si>
    <t>Mas 15%</t>
  </si>
  <si>
    <t>mas10% (MMM260324)</t>
  </si>
  <si>
    <t>Tierra</t>
  </si>
  <si>
    <t>Compost</t>
  </si>
  <si>
    <t>Corteza</t>
  </si>
  <si>
    <t>Lista</t>
  </si>
  <si>
    <t>DEL valle tierras pag12</t>
  </si>
  <si>
    <t>PIEDRAS pag47</t>
  </si>
  <si>
    <t>VARIOS pag63</t>
  </si>
  <si>
    <t>COCOMIX 10dm3</t>
  </si>
  <si>
    <t>Macetex</t>
  </si>
  <si>
    <t>NITROFOSKA x 1 kg "EL ORIGEN"</t>
  </si>
  <si>
    <t>NITROFOSKA x 500 g  "EL ORIGEN"</t>
  </si>
  <si>
    <t>ÚREA x 1 kg  "EL ORIGEN"</t>
  </si>
  <si>
    <t>ÚREA x 500 g  "EL ORIGEN"</t>
  </si>
  <si>
    <t>TRIPLE 15 x 1 kg  "EL ORIGEN"</t>
  </si>
  <si>
    <t>TRIPLE 15 x 500 g  "EL ORIGEN"</t>
  </si>
  <si>
    <t>SULFATO DE HIERRO x 1 kg  "EL ORIGEN"</t>
  </si>
  <si>
    <t>SULFATO DE HIERRO x 500 g  "EL ORIGEN"</t>
  </si>
  <si>
    <t>FOSFATO MONOAMÓNICO x 1 kg  "EL ORIGEN"</t>
  </si>
  <si>
    <t>FOSFATO MONOAMÓNICO x 500 g  "EL ORIGEN"</t>
  </si>
  <si>
    <t>FOSFATO DIAMÓNICO x 1 kg  "EL ORIGEN"</t>
  </si>
  <si>
    <t>FOSFATO DIAMÓNICO x 500 g  "EL ORIGEN"</t>
  </si>
  <si>
    <t>TRIPLE 15 x 1 kg  "GHRESA"</t>
  </si>
  <si>
    <t>TRIPLE 15 x 500 g  "GHRESA"</t>
  </si>
  <si>
    <t>SULFATO DE HIERRO x 1 kg  "GHRESA"</t>
  </si>
  <si>
    <t>SULFATO DE HIERRO x 500 g  "GHRESA"</t>
  </si>
  <si>
    <t>SULFATO DE HIERRO</t>
  </si>
  <si>
    <t>ListaMacetexJulio24</t>
  </si>
  <si>
    <t>20 dm3&gt;$3050</t>
  </si>
  <si>
    <t>3 dm3&gt;$750</t>
  </si>
  <si>
    <t>125 dm3&gt;10500</t>
  </si>
  <si>
    <t>*Formulas en celda O8yO9</t>
  </si>
  <si>
    <t>COCOMIX 14 dm3</t>
  </si>
  <si>
    <t>BoletaMMM</t>
  </si>
  <si>
    <t>x</t>
  </si>
  <si>
    <t>Redondeado A $100</t>
  </si>
  <si>
    <t>Lista Macetex</t>
  </si>
  <si>
    <t>TRIPLE 15 GHRESA</t>
  </si>
  <si>
    <t>HIERRO GHRESA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</si>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</sst>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4"/>
      <color theme="3" tint="-0.249977111117893"/>
      <name val="Arial"/>
      <family val="2"/>
    </font>
    <font>
      <sz val="14"/>
      <color theme="3" tint="-0.249977111117893"/>
      <name val="Arial"/>
      <family val="2"/>
    </font>
    <font>
      <b/>
      <sz val="16"/>
      <color theme="3" tint="-0.249977111117893"/>
      <name val="Arial Black"/>
      <family val="2"/>
    </font>
    <font>
      <sz val="16"/>
      <color rgb="FFFF0000"/>
      <name val="Calibri"/>
      <family val="2"/>
      <scheme val="minor"/>
    </font>
    <font>
      <sz val="16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33CC"/>
      <name val="Calibri"/>
      <family val="2"/>
      <scheme val="minor"/>
    </font>
    <font>
      <sz val="16"/>
      <color rgb="FFFF33CC"/>
      <name val="Calibri"/>
      <family val="2"/>
      <scheme val="minor"/>
    </font>
    <font>
      <sz val="16"/>
      <color theme="7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4"/>
      <name val="Calibri"/>
      <family val="2"/>
      <scheme val="minor"/>
    </font>
    <font>
      <sz val="16"/>
      <color theme="6" tint="-0.249977111117893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6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7" tint="0.59999389629810485"/>
      <name val="Calibri"/>
      <family val="2"/>
      <scheme val="minor"/>
    </font>
    <font>
      <sz val="8"/>
      <color theme="3" tint="-0.249977111117893"/>
      <name val="Arial"/>
      <family val="2"/>
    </font>
    <font>
      <sz val="11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F7B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7030A0"/>
      </top>
      <bottom style="thin">
        <color rgb="FF7030A0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" fontId="4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/>
    <xf numFmtId="164" fontId="4" fillId="0" borderId="3" xfId="0" applyNumberFormat="1" applyFont="1" applyBorder="1"/>
    <xf numFmtId="0" fontId="4" fillId="3" borderId="3" xfId="0" applyFont="1" applyFill="1" applyBorder="1"/>
    <xf numFmtId="164" fontId="4" fillId="3" borderId="3" xfId="0" applyNumberFormat="1" applyFont="1" applyFill="1" applyBorder="1"/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1" fontId="4" fillId="4" borderId="3" xfId="0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left" vertical="center"/>
    </xf>
    <xf numFmtId="14" fontId="0" fillId="0" borderId="0" xfId="0" applyNumberFormat="1"/>
    <xf numFmtId="1" fontId="4" fillId="4" borderId="3" xfId="0" applyNumberFormat="1" applyFont="1" applyFill="1" applyBorder="1" applyAlignment="1">
      <alignment horizontal="right"/>
    </xf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2" fontId="2" fillId="0" borderId="0" xfId="0" applyNumberFormat="1" applyFont="1" applyAlignment="1">
      <alignment horizontal="left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9" fontId="0" fillId="0" borderId="0" xfId="0" applyNumberFormat="1"/>
    <xf numFmtId="9" fontId="6" fillId="2" borderId="2" xfId="0" applyNumberFormat="1" applyFont="1" applyFill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8" fillId="0" borderId="0" xfId="0" applyFont="1"/>
    <xf numFmtId="0" fontId="9" fillId="2" borderId="2" xfId="0" applyFont="1" applyFill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12" fillId="4" borderId="0" xfId="0" applyFont="1" applyFill="1"/>
    <xf numFmtId="0" fontId="11" fillId="4" borderId="2" xfId="0" applyFont="1" applyFill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2" fillId="0" borderId="0" xfId="0" applyFont="1"/>
    <xf numFmtId="0" fontId="14" fillId="0" borderId="0" xfId="0" applyFont="1"/>
    <xf numFmtId="0" fontId="13" fillId="2" borderId="2" xfId="0" applyFont="1" applyFill="1" applyBorder="1" applyAlignment="1">
      <alignment horizontal="center"/>
    </xf>
    <xf numFmtId="0" fontId="15" fillId="4" borderId="0" xfId="0" applyFont="1" applyFill="1"/>
    <xf numFmtId="0" fontId="1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9" fontId="13" fillId="2" borderId="2" xfId="0" applyNumberFormat="1" applyFont="1" applyFill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164" fontId="13" fillId="2" borderId="2" xfId="0" applyNumberFormat="1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3" borderId="0" xfId="0" applyFont="1" applyFill="1"/>
    <xf numFmtId="164" fontId="4" fillId="3" borderId="0" xfId="0" applyNumberFormat="1" applyFont="1" applyFill="1"/>
    <xf numFmtId="0" fontId="5" fillId="4" borderId="6" xfId="0" applyFont="1" applyFill="1" applyBorder="1" applyAlignment="1">
      <alignment horizontal="center" vertical="center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" fillId="4" borderId="2" xfId="0" applyFont="1" applyFill="1" applyBorder="1"/>
    <xf numFmtId="0" fontId="1" fillId="4" borderId="10" xfId="0" applyFont="1" applyFill="1" applyBorder="1"/>
    <xf numFmtId="0" fontId="4" fillId="4" borderId="11" xfId="0" applyFont="1" applyFill="1" applyBorder="1"/>
    <xf numFmtId="164" fontId="4" fillId="4" borderId="11" xfId="0" applyNumberFormat="1" applyFont="1" applyFill="1" applyBorder="1"/>
    <xf numFmtId="0" fontId="1" fillId="4" borderId="13" xfId="0" applyFont="1" applyFill="1" applyBorder="1"/>
    <xf numFmtId="0" fontId="4" fillId="4" borderId="14" xfId="0" applyFont="1" applyFill="1" applyBorder="1"/>
    <xf numFmtId="164" fontId="4" fillId="4" borderId="14" xfId="0" applyNumberFormat="1" applyFont="1" applyFill="1" applyBorder="1"/>
    <xf numFmtId="1" fontId="4" fillId="4" borderId="14" xfId="0" applyNumberFormat="1" applyFont="1" applyFill="1" applyBorder="1"/>
    <xf numFmtId="0" fontId="1" fillId="4" borderId="15" xfId="0" applyFont="1" applyFill="1" applyBorder="1"/>
    <xf numFmtId="0" fontId="1" fillId="4" borderId="1" xfId="0" applyFont="1" applyFill="1" applyBorder="1"/>
    <xf numFmtId="1" fontId="4" fillId="4" borderId="11" xfId="0" applyNumberFormat="1" applyFont="1" applyFill="1" applyBorder="1"/>
    <xf numFmtId="0" fontId="1" fillId="4" borderId="12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left" vertical="center"/>
    </xf>
    <xf numFmtId="2" fontId="2" fillId="2" borderId="16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14" fontId="23" fillId="0" borderId="2" xfId="0" applyNumberFormat="1" applyFont="1" applyBorder="1" applyAlignment="1">
      <alignment horizontal="center"/>
    </xf>
    <xf numFmtId="14" fontId="24" fillId="0" borderId="2" xfId="0" applyNumberFormat="1" applyFont="1" applyBorder="1" applyAlignment="1">
      <alignment horizontal="center"/>
    </xf>
    <xf numFmtId="9" fontId="13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14" fontId="25" fillId="6" borderId="2" xfId="0" applyNumberFormat="1" applyFont="1" applyFill="1" applyBorder="1" applyAlignment="1">
      <alignment horizontal="center"/>
    </xf>
    <xf numFmtId="14" fontId="11" fillId="6" borderId="2" xfId="0" applyNumberFormat="1" applyFont="1" applyFill="1" applyBorder="1" applyAlignment="1">
      <alignment horizontal="center"/>
    </xf>
    <xf numFmtId="14" fontId="23" fillId="6" borderId="2" xfId="0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13" fillId="6" borderId="2" xfId="0" applyFont="1" applyFill="1" applyBorder="1" applyAlignment="1">
      <alignment horizontal="center"/>
    </xf>
    <xf numFmtId="164" fontId="26" fillId="2" borderId="2" xfId="0" applyNumberFormat="1" applyFont="1" applyFill="1" applyBorder="1" applyAlignment="1">
      <alignment horizontal="center"/>
    </xf>
    <xf numFmtId="0" fontId="14" fillId="4" borderId="0" xfId="0" applyFont="1" applyFill="1"/>
    <xf numFmtId="0" fontId="27" fillId="4" borderId="3" xfId="0" applyFont="1" applyFill="1" applyBorder="1" applyAlignment="1">
      <alignment horizontal="center"/>
    </xf>
    <xf numFmtId="2" fontId="28" fillId="0" borderId="0" xfId="0" applyNumberFormat="1" applyFont="1"/>
    <xf numFmtId="2" fontId="29" fillId="0" borderId="0" xfId="0" applyNumberFormat="1" applyFont="1"/>
    <xf numFmtId="164" fontId="0" fillId="0" borderId="0" xfId="0" applyNumberFormat="1"/>
    <xf numFmtId="0" fontId="0" fillId="0" borderId="3" xfId="0" applyBorder="1"/>
    <xf numFmtId="0" fontId="13" fillId="2" borderId="2" xfId="0" applyFont="1" applyFill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3" fillId="2" borderId="2" xfId="0" applyNumberFormat="1" applyFont="1" applyFill="1" applyBorder="1" applyAlignment="1">
      <alignment horizontal="center"/>
    </xf>
    <xf numFmtId="2" fontId="13" fillId="0" borderId="0" xfId="0" applyNumberFormat="1" applyFont="1" applyAlignment="1">
      <alignment horizontal="center" vertical="center"/>
    </xf>
    <xf numFmtId="0" fontId="30" fillId="7" borderId="3" xfId="0" applyFont="1" applyFill="1" applyBorder="1" applyAlignment="1">
      <alignment horizontal="center"/>
    </xf>
    <xf numFmtId="14" fontId="13" fillId="5" borderId="3" xfId="0" applyNumberFormat="1" applyFont="1" applyFill="1" applyBorder="1" applyAlignment="1">
      <alignment horizontal="center"/>
    </xf>
    <xf numFmtId="17" fontId="0" fillId="0" borderId="0" xfId="0" applyNumberFormat="1"/>
    <xf numFmtId="0" fontId="31" fillId="4" borderId="3" xfId="0" applyFont="1" applyFill="1" applyBorder="1" applyAlignment="1">
      <alignment horizontal="center"/>
    </xf>
    <xf numFmtId="14" fontId="32" fillId="0" borderId="2" xfId="0" applyNumberFormat="1" applyFont="1" applyBorder="1" applyAlignment="1">
      <alignment horizontal="center"/>
    </xf>
    <xf numFmtId="0" fontId="33" fillId="4" borderId="3" xfId="0" applyFont="1" applyFill="1" applyBorder="1" applyAlignment="1">
      <alignment horizontal="center"/>
    </xf>
    <xf numFmtId="0" fontId="31" fillId="4" borderId="4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5" fillId="0" borderId="0" xfId="0" applyFont="1"/>
    <xf numFmtId="0" fontId="34" fillId="0" borderId="1" xfId="0" applyFont="1" applyBorder="1" applyAlignment="1">
      <alignment horizontal="center" vertical="center"/>
    </xf>
    <xf numFmtId="0" fontId="34" fillId="8" borderId="0" xfId="0" applyFont="1" applyFill="1" applyAlignment="1">
      <alignment horizontal="center" vertical="center"/>
    </xf>
    <xf numFmtId="14" fontId="36" fillId="5" borderId="3" xfId="0" applyNumberFormat="1" applyFont="1" applyFill="1" applyBorder="1" applyAlignment="1">
      <alignment horizontal="center"/>
    </xf>
    <xf numFmtId="14" fontId="36" fillId="0" borderId="2" xfId="0" applyNumberFormat="1" applyFont="1" applyBorder="1" applyAlignment="1">
      <alignment horizontal="center"/>
    </xf>
    <xf numFmtId="14" fontId="37" fillId="0" borderId="2" xfId="0" applyNumberFormat="1" applyFont="1" applyBorder="1" applyAlignment="1">
      <alignment horizontal="center"/>
    </xf>
    <xf numFmtId="0" fontId="38" fillId="4" borderId="4" xfId="0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38" fillId="4" borderId="3" xfId="0" applyFont="1" applyFill="1" applyBorder="1" applyAlignment="1">
      <alignment horizontal="center"/>
    </xf>
    <xf numFmtId="14" fontId="39" fillId="0" borderId="0" xfId="0" applyNumberFormat="1" applyFont="1"/>
    <xf numFmtId="0" fontId="40" fillId="4" borderId="3" xfId="0" applyFont="1" applyFill="1" applyBorder="1" applyAlignment="1">
      <alignment horizontal="center"/>
    </xf>
    <xf numFmtId="14" fontId="11" fillId="5" borderId="3" xfId="0" applyNumberFormat="1" applyFont="1" applyFill="1" applyBorder="1" applyAlignment="1">
      <alignment horizontal="center"/>
    </xf>
    <xf numFmtId="0" fontId="30" fillId="9" borderId="4" xfId="0" applyFont="1" applyFill="1" applyBorder="1" applyAlignment="1">
      <alignment horizontal="center"/>
    </xf>
    <xf numFmtId="0" fontId="41" fillId="9" borderId="2" xfId="0" applyFont="1" applyFill="1" applyBorder="1" applyAlignment="1">
      <alignment horizontal="center"/>
    </xf>
    <xf numFmtId="0" fontId="30" fillId="9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42" fillId="8" borderId="2" xfId="0" applyFont="1" applyFill="1" applyBorder="1" applyAlignment="1">
      <alignment horizontal="center"/>
    </xf>
    <xf numFmtId="0" fontId="31" fillId="9" borderId="3" xfId="0" applyFont="1" applyFill="1" applyBorder="1" applyAlignment="1">
      <alignment horizontal="center"/>
    </xf>
    <xf numFmtId="14" fontId="6" fillId="5" borderId="3" xfId="0" applyNumberFormat="1" applyFont="1" applyFill="1" applyBorder="1" applyAlignment="1">
      <alignment horizontal="center"/>
    </xf>
    <xf numFmtId="0" fontId="31" fillId="9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1" fillId="0" borderId="4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14" fontId="41" fillId="8" borderId="3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2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4" fontId="41" fillId="8" borderId="2" xfId="0" applyNumberFormat="1" applyFont="1" applyFill="1" applyBorder="1" applyAlignment="1">
      <alignment horizontal="center"/>
    </xf>
    <xf numFmtId="14" fontId="41" fillId="10" borderId="3" xfId="0" applyNumberFormat="1" applyFont="1" applyFill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33" fillId="11" borderId="4" xfId="0" applyFont="1" applyFill="1" applyBorder="1" applyAlignment="1">
      <alignment horizontal="center"/>
    </xf>
    <xf numFmtId="0" fontId="31" fillId="11" borderId="3" xfId="0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14" fontId="13" fillId="11" borderId="2" xfId="0" applyNumberFormat="1" applyFont="1" applyFill="1" applyBorder="1" applyAlignment="1">
      <alignment horizontal="center"/>
    </xf>
    <xf numFmtId="14" fontId="43" fillId="0" borderId="0" xfId="0" applyNumberFormat="1" applyFont="1" applyAlignment="1">
      <alignment horizontal="center" vertical="center"/>
    </xf>
    <xf numFmtId="0" fontId="33" fillId="0" borderId="3" xfId="0" applyFont="1" applyBorder="1" applyAlignment="1">
      <alignment horizontal="center"/>
    </xf>
    <xf numFmtId="0" fontId="44" fillId="11" borderId="0" xfId="0" applyFont="1" applyFill="1" applyAlignment="1">
      <alignment horizontal="center"/>
    </xf>
    <xf numFmtId="14" fontId="45" fillId="11" borderId="2" xfId="0" applyNumberFormat="1" applyFont="1" applyFill="1" applyBorder="1" applyAlignment="1">
      <alignment horizontal="center"/>
    </xf>
    <xf numFmtId="0" fontId="46" fillId="12" borderId="3" xfId="0" applyFont="1" applyFill="1" applyBorder="1" applyAlignment="1">
      <alignment horizontal="center"/>
    </xf>
    <xf numFmtId="0" fontId="45" fillId="12" borderId="2" xfId="0" applyFont="1" applyFill="1" applyBorder="1" applyAlignment="1">
      <alignment horizontal="center"/>
    </xf>
    <xf numFmtId="0" fontId="46" fillId="12" borderId="4" xfId="0" applyFont="1" applyFill="1" applyBorder="1" applyAlignment="1">
      <alignment horizontal="center"/>
    </xf>
    <xf numFmtId="14" fontId="45" fillId="11" borderId="3" xfId="0" applyNumberFormat="1" applyFont="1" applyFill="1" applyBorder="1" applyAlignment="1">
      <alignment horizontal="center"/>
    </xf>
    <xf numFmtId="14" fontId="45" fillId="13" borderId="3" xfId="0" applyNumberFormat="1" applyFont="1" applyFill="1" applyBorder="1" applyAlignment="1">
      <alignment horizontal="center"/>
    </xf>
    <xf numFmtId="0" fontId="46" fillId="13" borderId="4" xfId="0" applyFont="1" applyFill="1" applyBorder="1" applyAlignment="1">
      <alignment horizontal="center"/>
    </xf>
    <xf numFmtId="0" fontId="45" fillId="13" borderId="2" xfId="0" applyFont="1" applyFill="1" applyBorder="1" applyAlignment="1">
      <alignment horizontal="center"/>
    </xf>
    <xf numFmtId="0" fontId="46" fillId="13" borderId="3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3" fillId="2" borderId="5" xfId="0" applyNumberFormat="1" applyFont="1" applyFill="1" applyBorder="1" applyAlignment="1">
      <alignment horizontal="center" vertical="center"/>
    </xf>
    <xf numFmtId="2" fontId="13" fillId="2" borderId="7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5" fillId="12" borderId="3" xfId="0" applyFont="1" applyFill="1" applyBorder="1" applyAlignment="1">
      <alignment horizontal="center"/>
    </xf>
    <xf numFmtId="0" fontId="45" fillId="1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7BE"/>
      <color rgb="FFE8F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AE39"/>
  <sheetViews>
    <sheetView topLeftCell="B10" workbookViewId="0">
      <selection activeCell="A16" sqref="A16"/>
    </sheetView>
  </sheetViews>
  <sheetFormatPr baseColWidth="10" defaultRowHeight="15" x14ac:dyDescent="0.25"/>
  <cols>
    <col min="3" max="3" width="1.7109375" customWidth="1"/>
    <col min="4" max="4" width="62.85546875" customWidth="1"/>
    <col min="5" max="6" width="13.7109375" customWidth="1"/>
    <col min="7" max="7" width="1.7109375" customWidth="1"/>
    <col min="8" max="8" width="2.7109375" customWidth="1"/>
    <col min="9" max="9" width="14.42578125" customWidth="1"/>
    <col min="10" max="10" width="14.5703125" customWidth="1"/>
    <col min="11" max="11" width="2.7109375" customWidth="1"/>
    <col min="12" max="13" width="11.5703125" customWidth="1"/>
    <col min="14" max="14" width="2.7109375" customWidth="1"/>
    <col min="15" max="15" width="16.140625" style="47" bestFit="1" customWidth="1"/>
    <col min="16" max="16" width="16.140625" style="47" customWidth="1"/>
    <col min="17" max="19" width="16.140625" style="47" hidden="1" customWidth="1"/>
    <col min="20" max="23" width="16.140625" style="37" hidden="1" customWidth="1"/>
    <col min="24" max="25" width="15.85546875" style="37" hidden="1" customWidth="1"/>
    <col min="26" max="26" width="14.5703125" style="37" hidden="1" customWidth="1"/>
    <col min="27" max="27" width="11.42578125" hidden="1" customWidth="1"/>
    <col min="28" max="28" width="14.5703125" hidden="1" customWidth="1"/>
    <col min="29" max="29" width="11.42578125" customWidth="1"/>
  </cols>
  <sheetData>
    <row r="1" spans="1:31" ht="9.9499999999999993" customHeight="1" x14ac:dyDescent="0.25">
      <c r="C1" s="74"/>
      <c r="D1" s="75"/>
      <c r="E1" s="75"/>
      <c r="F1" s="75"/>
      <c r="G1" s="76"/>
    </row>
    <row r="2" spans="1:31" s="1" customFormat="1" ht="24.75" x14ac:dyDescent="0.35">
      <c r="A2"/>
      <c r="B2"/>
      <c r="C2" s="77"/>
      <c r="D2" s="207" t="s">
        <v>8</v>
      </c>
      <c r="E2" s="208"/>
      <c r="F2" s="209"/>
      <c r="G2" s="86"/>
      <c r="H2" s="24"/>
      <c r="I2" s="21" t="s">
        <v>4</v>
      </c>
      <c r="J2" s="16"/>
      <c r="K2" s="18"/>
      <c r="L2" s="2" t="s">
        <v>2</v>
      </c>
      <c r="M2" s="5" t="s">
        <v>3</v>
      </c>
      <c r="N2" s="17"/>
      <c r="O2" s="142">
        <v>45377</v>
      </c>
      <c r="P2" s="56"/>
      <c r="Q2" s="56"/>
      <c r="R2" s="56"/>
      <c r="S2" s="56" t="s">
        <v>42</v>
      </c>
      <c r="T2" s="35"/>
      <c r="U2" s="35"/>
      <c r="V2" s="35"/>
      <c r="W2" s="35"/>
      <c r="X2" s="35"/>
      <c r="Y2" s="35"/>
      <c r="Z2" s="35">
        <v>0.25</v>
      </c>
      <c r="AA2" s="8"/>
      <c r="AB2" s="9"/>
    </row>
    <row r="3" spans="1:31" ht="9.9499999999999993" customHeight="1" x14ac:dyDescent="0.35">
      <c r="C3" s="77"/>
      <c r="D3" s="73"/>
      <c r="E3" s="73"/>
      <c r="F3" s="73"/>
      <c r="G3" s="86"/>
      <c r="H3" s="24"/>
      <c r="I3" s="28"/>
      <c r="J3" s="15"/>
      <c r="K3" s="3"/>
      <c r="L3" s="3"/>
      <c r="M3" s="4"/>
      <c r="N3" s="46"/>
      <c r="O3" s="57">
        <v>45377</v>
      </c>
      <c r="P3" s="36">
        <v>45316</v>
      </c>
      <c r="Q3" s="36">
        <v>45290</v>
      </c>
      <c r="R3" s="36">
        <v>45290</v>
      </c>
      <c r="S3" s="57">
        <v>45274</v>
      </c>
      <c r="T3" s="41">
        <v>45271</v>
      </c>
      <c r="U3" s="41">
        <v>45268</v>
      </c>
      <c r="V3" s="41">
        <v>45230</v>
      </c>
      <c r="W3" s="41">
        <v>45218</v>
      </c>
      <c r="X3" s="41">
        <v>45183</v>
      </c>
      <c r="Y3" s="39">
        <v>45161</v>
      </c>
      <c r="Z3" s="36">
        <v>45155</v>
      </c>
      <c r="AA3" s="25"/>
      <c r="AB3" s="26"/>
      <c r="AC3" s="34"/>
    </row>
    <row r="4" spans="1:31" ht="21" x14ac:dyDescent="0.35">
      <c r="C4" s="77"/>
      <c r="D4" s="89" t="s">
        <v>25</v>
      </c>
      <c r="E4" s="90"/>
      <c r="F4" s="91"/>
      <c r="G4" s="86"/>
      <c r="H4" s="24"/>
      <c r="I4" s="205" t="s">
        <v>80</v>
      </c>
      <c r="J4" s="206"/>
      <c r="K4" s="18"/>
      <c r="L4" s="205" t="s">
        <v>80</v>
      </c>
      <c r="M4" s="206"/>
      <c r="N4" s="17"/>
      <c r="O4" s="139" t="s">
        <v>77</v>
      </c>
      <c r="P4" s="94" t="s">
        <v>47</v>
      </c>
      <c r="Q4" s="94" t="s">
        <v>43</v>
      </c>
      <c r="R4" s="94" t="s">
        <v>43</v>
      </c>
      <c r="S4" s="58" t="s">
        <v>41</v>
      </c>
      <c r="T4" s="55" t="s">
        <v>40</v>
      </c>
      <c r="U4" s="55" t="s">
        <v>40</v>
      </c>
      <c r="V4" s="33"/>
      <c r="W4" s="33"/>
      <c r="X4" s="33"/>
      <c r="Y4" s="33"/>
      <c r="Z4" s="33"/>
      <c r="AA4" s="8"/>
      <c r="AB4" s="9"/>
      <c r="AD4" t="s">
        <v>74</v>
      </c>
    </row>
    <row r="5" spans="1:31" ht="21" x14ac:dyDescent="0.35">
      <c r="B5" s="22"/>
      <c r="C5" s="77"/>
      <c r="D5" s="12" t="s">
        <v>45</v>
      </c>
      <c r="E5" s="13">
        <f>I5</f>
        <v>209000</v>
      </c>
      <c r="F5" s="23">
        <f t="shared" ref="F5:F9" si="0">J5</f>
        <v>126500</v>
      </c>
      <c r="G5" s="86"/>
      <c r="H5" s="24"/>
      <c r="I5" s="143">
        <f>MROUND(L5+47,100)</f>
        <v>209000</v>
      </c>
      <c r="J5" s="143">
        <f>MROUND(M5+24,50)</f>
        <v>126500</v>
      </c>
      <c r="K5" s="18"/>
      <c r="L5" s="141">
        <v>209000.00000000003</v>
      </c>
      <c r="M5" s="141">
        <v>126500.00000000001</v>
      </c>
      <c r="N5" s="17"/>
      <c r="O5" s="59"/>
      <c r="P5" s="59">
        <v>95000</v>
      </c>
      <c r="Q5" s="59">
        <v>75000</v>
      </c>
      <c r="R5" s="59">
        <v>75000</v>
      </c>
      <c r="S5" s="59">
        <v>75000</v>
      </c>
      <c r="T5" s="51">
        <v>75000</v>
      </c>
      <c r="U5" s="51">
        <v>60000</v>
      </c>
      <c r="V5" s="51">
        <v>60000</v>
      </c>
      <c r="W5" s="51">
        <v>60000</v>
      </c>
      <c r="X5" s="33">
        <v>50000</v>
      </c>
      <c r="Y5" s="33">
        <v>50000</v>
      </c>
      <c r="Z5" s="33">
        <v>50000</v>
      </c>
      <c r="AA5" s="8">
        <v>40000</v>
      </c>
      <c r="AB5" s="9"/>
      <c r="AC5" s="137"/>
      <c r="AD5" s="138">
        <f>1.1*I5</f>
        <v>229900.00000000003</v>
      </c>
      <c r="AE5" s="138">
        <f>1.1*J5</f>
        <v>139150</v>
      </c>
    </row>
    <row r="6" spans="1:31" ht="21" x14ac:dyDescent="0.35">
      <c r="B6" s="22"/>
      <c r="C6" s="77"/>
      <c r="D6" s="12" t="s">
        <v>39</v>
      </c>
      <c r="E6" s="13">
        <f>I6</f>
        <v>46500</v>
      </c>
      <c r="F6" s="23">
        <f t="shared" si="0"/>
        <v>26100</v>
      </c>
      <c r="G6" s="86"/>
      <c r="H6" s="24"/>
      <c r="I6" s="143">
        <f t="shared" ref="I6:I9" si="1">MROUND(L6+47,100)</f>
        <v>46500</v>
      </c>
      <c r="J6" s="143">
        <f t="shared" ref="J6:J9" si="2">MROUND(M6+24,50)</f>
        <v>26100</v>
      </c>
      <c r="K6" s="44"/>
      <c r="L6" s="141">
        <v>46420.000000000007</v>
      </c>
      <c r="M6" s="140">
        <v>26070.000000000004</v>
      </c>
      <c r="N6" s="42" t="s">
        <v>38</v>
      </c>
      <c r="O6" s="59"/>
      <c r="P6" s="59">
        <v>15625</v>
      </c>
      <c r="Q6" s="59">
        <v>15625</v>
      </c>
      <c r="R6" s="59">
        <v>15625</v>
      </c>
      <c r="S6" s="59">
        <v>15625</v>
      </c>
      <c r="T6" s="51">
        <v>15625</v>
      </c>
      <c r="U6" s="51">
        <v>12500</v>
      </c>
      <c r="V6" s="51">
        <v>12500</v>
      </c>
      <c r="W6" s="51">
        <v>12500</v>
      </c>
      <c r="X6" s="45">
        <v>1250</v>
      </c>
      <c r="Y6" s="38">
        <v>1075</v>
      </c>
      <c r="Z6" s="33">
        <v>1250</v>
      </c>
      <c r="AA6" s="8">
        <v>1000</v>
      </c>
      <c r="AB6" s="9"/>
      <c r="AC6" s="137"/>
      <c r="AD6" s="138">
        <f t="shared" ref="AD6:AD9" si="3">1.1*I6</f>
        <v>51150.000000000007</v>
      </c>
      <c r="AE6" s="138">
        <f t="shared" ref="AE6:AE9" si="4">1.1*J6</f>
        <v>28710.000000000004</v>
      </c>
    </row>
    <row r="7" spans="1:31" ht="21" x14ac:dyDescent="0.35">
      <c r="B7" s="22"/>
      <c r="C7" s="77"/>
      <c r="D7" s="10" t="s">
        <v>13</v>
      </c>
      <c r="E7" s="13">
        <f t="shared" ref="E7:E9" si="5">I7</f>
        <v>6100</v>
      </c>
      <c r="F7" s="23">
        <f t="shared" si="0"/>
        <v>3550</v>
      </c>
      <c r="G7" s="86"/>
      <c r="H7" s="24"/>
      <c r="I7" s="143">
        <f t="shared" si="1"/>
        <v>6100</v>
      </c>
      <c r="J7" s="143">
        <f t="shared" si="2"/>
        <v>3550</v>
      </c>
      <c r="K7" s="44"/>
      <c r="L7" s="141">
        <v>6050.0000000000009</v>
      </c>
      <c r="M7" s="140">
        <v>3520.0000000000005</v>
      </c>
      <c r="N7" s="133" t="s">
        <v>38</v>
      </c>
      <c r="O7" s="132"/>
      <c r="P7" s="132" t="s">
        <v>70</v>
      </c>
      <c r="Q7" s="59">
        <v>1562.5</v>
      </c>
      <c r="R7" s="59">
        <v>1562.5</v>
      </c>
      <c r="S7" s="59">
        <v>1562.5</v>
      </c>
      <c r="T7" s="51">
        <v>1562.5</v>
      </c>
      <c r="U7" s="51">
        <v>1250</v>
      </c>
      <c r="V7" s="51">
        <v>1250</v>
      </c>
      <c r="W7" s="51">
        <v>1250</v>
      </c>
      <c r="X7" s="45">
        <v>1250</v>
      </c>
      <c r="Y7" s="38">
        <v>1075</v>
      </c>
      <c r="Z7" s="33">
        <v>1250</v>
      </c>
      <c r="AA7" s="8">
        <v>1000</v>
      </c>
      <c r="AB7" s="9"/>
      <c r="AC7" s="137"/>
      <c r="AD7" s="138">
        <f t="shared" si="3"/>
        <v>6710.0000000000009</v>
      </c>
      <c r="AE7" s="138">
        <f t="shared" si="4"/>
        <v>3905.0000000000005</v>
      </c>
    </row>
    <row r="8" spans="1:31" ht="21" x14ac:dyDescent="0.35">
      <c r="B8" s="22"/>
      <c r="C8" s="77"/>
      <c r="D8" s="10" t="s">
        <v>12</v>
      </c>
      <c r="E8" s="13">
        <f t="shared" si="5"/>
        <v>1300</v>
      </c>
      <c r="F8" s="23">
        <f t="shared" si="0"/>
        <v>900</v>
      </c>
      <c r="G8" s="86"/>
      <c r="H8" s="24"/>
      <c r="I8" s="143">
        <f t="shared" si="1"/>
        <v>1300</v>
      </c>
      <c r="J8" s="143">
        <f t="shared" si="2"/>
        <v>900</v>
      </c>
      <c r="K8" s="18"/>
      <c r="L8" s="141">
        <v>1265</v>
      </c>
      <c r="M8" s="140">
        <v>858.00000000000011</v>
      </c>
      <c r="N8" s="133" t="s">
        <v>38</v>
      </c>
      <c r="O8" s="132"/>
      <c r="P8" s="132" t="s">
        <v>70</v>
      </c>
      <c r="Q8" s="60">
        <v>390.625</v>
      </c>
      <c r="R8" s="60">
        <v>390.625</v>
      </c>
      <c r="S8" s="60">
        <v>390.625</v>
      </c>
      <c r="T8" s="43">
        <v>390.625</v>
      </c>
      <c r="U8" s="43">
        <v>312.5</v>
      </c>
      <c r="V8" s="43">
        <v>312.5</v>
      </c>
      <c r="W8" s="43">
        <v>312.5</v>
      </c>
      <c r="X8" s="43">
        <v>312.5</v>
      </c>
      <c r="Y8" s="38">
        <v>268.75</v>
      </c>
      <c r="Z8" s="33">
        <v>312.5</v>
      </c>
      <c r="AA8" s="8">
        <v>250</v>
      </c>
      <c r="AB8" s="9"/>
      <c r="AC8" s="137"/>
      <c r="AD8" s="138">
        <f t="shared" si="3"/>
        <v>1430.0000000000002</v>
      </c>
      <c r="AE8" s="138">
        <f t="shared" si="4"/>
        <v>990.00000000000011</v>
      </c>
    </row>
    <row r="9" spans="1:31" ht="21" x14ac:dyDescent="0.35">
      <c r="B9" s="22"/>
      <c r="C9" s="77"/>
      <c r="D9" s="10" t="s">
        <v>15</v>
      </c>
      <c r="E9" s="13">
        <f t="shared" si="5"/>
        <v>700</v>
      </c>
      <c r="F9" s="23">
        <f t="shared" si="0"/>
        <v>500</v>
      </c>
      <c r="G9" s="86"/>
      <c r="H9" s="24"/>
      <c r="I9" s="143">
        <f t="shared" si="1"/>
        <v>700</v>
      </c>
      <c r="J9" s="143">
        <f t="shared" si="2"/>
        <v>500</v>
      </c>
      <c r="K9" s="18"/>
      <c r="L9" s="141">
        <v>660</v>
      </c>
      <c r="M9" s="140">
        <v>495.00000000000006</v>
      </c>
      <c r="N9" s="133" t="s">
        <v>38</v>
      </c>
      <c r="O9" s="132"/>
      <c r="P9" s="132" t="s">
        <v>70</v>
      </c>
      <c r="Q9" s="60">
        <v>234.25787106446776</v>
      </c>
      <c r="R9" s="60">
        <v>234.25787106446776</v>
      </c>
      <c r="S9" s="60">
        <v>234.25787106446776</v>
      </c>
      <c r="T9" s="43">
        <v>234.25787106446776</v>
      </c>
      <c r="U9" s="43">
        <v>187.40629685157421</v>
      </c>
      <c r="V9" s="43">
        <v>187.40629685157421</v>
      </c>
      <c r="W9" s="43">
        <v>187.40629685157421</v>
      </c>
      <c r="X9" s="43">
        <v>187.40629685157421</v>
      </c>
      <c r="Y9" s="38">
        <v>161.16941529235382</v>
      </c>
      <c r="Z9" s="33">
        <v>187.5</v>
      </c>
      <c r="AA9" s="8">
        <v>150</v>
      </c>
      <c r="AB9" s="9"/>
      <c r="AC9" s="137"/>
      <c r="AD9" s="138">
        <f t="shared" si="3"/>
        <v>770.00000000000011</v>
      </c>
      <c r="AE9" s="138">
        <f t="shared" si="4"/>
        <v>550</v>
      </c>
    </row>
    <row r="10" spans="1:31" ht="21" x14ac:dyDescent="0.35">
      <c r="C10" s="77"/>
      <c r="D10" s="89" t="s">
        <v>26</v>
      </c>
      <c r="E10" s="90"/>
      <c r="F10" s="91"/>
      <c r="G10" s="86"/>
      <c r="H10" s="24"/>
      <c r="I10" s="205" t="s">
        <v>79</v>
      </c>
      <c r="J10" s="206"/>
      <c r="K10" s="18"/>
      <c r="L10" s="205" t="s">
        <v>79</v>
      </c>
      <c r="M10" s="206"/>
      <c r="N10" s="17"/>
      <c r="O10" s="48" t="s">
        <v>75</v>
      </c>
      <c r="P10" s="48"/>
      <c r="Q10" s="48"/>
      <c r="R10" s="48"/>
      <c r="S10" s="48"/>
      <c r="T10" s="33"/>
      <c r="U10" s="33"/>
      <c r="V10" s="33"/>
      <c r="W10" s="33"/>
      <c r="X10" s="33"/>
      <c r="Y10" s="33"/>
      <c r="Z10" s="33">
        <v>0</v>
      </c>
      <c r="AA10" s="8"/>
      <c r="AB10" s="9"/>
      <c r="AD10" s="138"/>
      <c r="AE10" s="138"/>
    </row>
    <row r="11" spans="1:31" ht="21" x14ac:dyDescent="0.35">
      <c r="B11" s="22"/>
      <c r="C11" s="77"/>
      <c r="D11" s="12" t="s">
        <v>46</v>
      </c>
      <c r="E11" s="13">
        <f>I11</f>
        <v>207000</v>
      </c>
      <c r="F11" s="19">
        <f>J11</f>
        <v>126000</v>
      </c>
      <c r="G11" s="86"/>
      <c r="H11" s="24"/>
      <c r="I11" s="143">
        <f t="shared" ref="I11:I12" si="6">MROUND(L11+47,100)</f>
        <v>207000</v>
      </c>
      <c r="J11" s="143">
        <f t="shared" ref="J11:J12" si="7">MROUND(M11+24,50)</f>
        <v>126000</v>
      </c>
      <c r="K11" s="18"/>
      <c r="L11" s="141">
        <v>206999.99999999997</v>
      </c>
      <c r="M11" s="141">
        <v>126000</v>
      </c>
      <c r="N11" s="17"/>
      <c r="O11" s="48"/>
      <c r="P11" s="48">
        <v>70312.5</v>
      </c>
      <c r="Q11" s="48">
        <v>70312.5</v>
      </c>
      <c r="R11" s="48">
        <v>70312.5</v>
      </c>
      <c r="S11" s="48">
        <v>70312.5</v>
      </c>
      <c r="T11" s="33">
        <v>70312.5</v>
      </c>
      <c r="U11" s="33">
        <v>56250</v>
      </c>
      <c r="V11" s="33">
        <v>56250</v>
      </c>
      <c r="W11" s="33">
        <v>56250</v>
      </c>
      <c r="X11" s="33">
        <v>56250</v>
      </c>
      <c r="Y11" s="33">
        <v>56250</v>
      </c>
      <c r="Z11" s="33">
        <v>56250</v>
      </c>
      <c r="AA11" s="8">
        <v>45000</v>
      </c>
      <c r="AB11" s="9"/>
      <c r="AD11" s="138">
        <f t="shared" ref="AD11" si="8">1.15*I11</f>
        <v>238049.99999999997</v>
      </c>
      <c r="AE11" s="138">
        <f t="shared" ref="AE11" si="9">1.15*J11</f>
        <v>144900</v>
      </c>
    </row>
    <row r="12" spans="1:31" ht="21" x14ac:dyDescent="0.35">
      <c r="B12" s="22"/>
      <c r="C12" s="77"/>
      <c r="D12" s="12" t="s">
        <v>14</v>
      </c>
      <c r="E12" s="13">
        <f>I12</f>
        <v>4600</v>
      </c>
      <c r="F12" s="19">
        <f>J12</f>
        <v>2900</v>
      </c>
      <c r="G12" s="86"/>
      <c r="H12" s="24"/>
      <c r="I12" s="143">
        <f t="shared" si="6"/>
        <v>4600</v>
      </c>
      <c r="J12" s="143">
        <f t="shared" si="7"/>
        <v>2900</v>
      </c>
      <c r="K12" s="44"/>
      <c r="L12" s="141">
        <v>4600</v>
      </c>
      <c r="M12" s="141">
        <v>2875</v>
      </c>
      <c r="N12" s="42" t="s">
        <v>38</v>
      </c>
      <c r="O12" s="61"/>
      <c r="P12" s="61">
        <v>2000</v>
      </c>
      <c r="Q12" s="61">
        <v>1375</v>
      </c>
      <c r="R12" s="61">
        <v>1375</v>
      </c>
      <c r="S12" s="61">
        <v>1375</v>
      </c>
      <c r="T12" s="45">
        <v>1375</v>
      </c>
      <c r="U12" s="45">
        <v>1100</v>
      </c>
      <c r="V12" s="45">
        <v>1100</v>
      </c>
      <c r="W12" s="45">
        <v>1100</v>
      </c>
      <c r="X12" s="45">
        <v>1100</v>
      </c>
      <c r="Y12" s="38">
        <v>900</v>
      </c>
      <c r="Z12" s="33">
        <v>1031.25</v>
      </c>
      <c r="AA12" s="8">
        <v>825</v>
      </c>
      <c r="AB12" s="9"/>
      <c r="AD12" s="138">
        <f t="shared" ref="AD12:AD14" si="10">1.15*I12</f>
        <v>5290</v>
      </c>
      <c r="AE12" s="138">
        <f t="shared" ref="AE12:AE14" si="11">1.15*J12</f>
        <v>3334.9999999999995</v>
      </c>
    </row>
    <row r="13" spans="1:31" ht="21" x14ac:dyDescent="0.35">
      <c r="C13" s="77"/>
      <c r="D13" s="89" t="s">
        <v>27</v>
      </c>
      <c r="E13" s="90"/>
      <c r="F13" s="91"/>
      <c r="G13" s="86"/>
      <c r="H13" s="24"/>
      <c r="I13" s="205" t="s">
        <v>78</v>
      </c>
      <c r="J13" s="206"/>
      <c r="K13" s="18"/>
      <c r="L13" s="205" t="s">
        <v>78</v>
      </c>
      <c r="M13" s="206"/>
      <c r="N13" s="17"/>
      <c r="O13" s="48" t="s">
        <v>76</v>
      </c>
      <c r="P13" s="48"/>
      <c r="Q13" s="48"/>
      <c r="R13" s="48"/>
      <c r="S13" s="48"/>
      <c r="T13" s="33"/>
      <c r="U13" s="33"/>
      <c r="V13" s="33"/>
      <c r="W13" s="33"/>
      <c r="X13" s="33"/>
      <c r="Y13" s="33"/>
      <c r="Z13" s="33">
        <v>0</v>
      </c>
      <c r="AA13" s="8"/>
      <c r="AB13" s="9"/>
      <c r="AD13" s="138" t="e">
        <f t="shared" si="10"/>
        <v>#VALUE!</v>
      </c>
      <c r="AE13" s="138">
        <f t="shared" si="11"/>
        <v>0</v>
      </c>
    </row>
    <row r="14" spans="1:31" ht="21" x14ac:dyDescent="0.35">
      <c r="B14" s="22"/>
      <c r="C14" s="77"/>
      <c r="D14" s="12" t="s">
        <v>11</v>
      </c>
      <c r="E14" s="13">
        <f>I14</f>
        <v>2900</v>
      </c>
      <c r="F14" s="19">
        <f>J14</f>
        <v>1750</v>
      </c>
      <c r="G14" s="86"/>
      <c r="H14" s="24"/>
      <c r="I14" s="143">
        <f t="shared" ref="I14" si="12">MROUND(L14+47,100)</f>
        <v>2900</v>
      </c>
      <c r="J14" s="143">
        <f t="shared" ref="J14" si="13">MROUND(M14+24,50)</f>
        <v>1750</v>
      </c>
      <c r="K14" s="18"/>
      <c r="L14" s="141">
        <v>2875</v>
      </c>
      <c r="M14" s="140">
        <v>1724.9999999999998</v>
      </c>
      <c r="N14" s="17"/>
      <c r="O14" s="60"/>
      <c r="P14" s="60">
        <v>625</v>
      </c>
      <c r="Q14" s="60">
        <v>625</v>
      </c>
      <c r="R14" s="60">
        <v>625</v>
      </c>
      <c r="S14" s="60">
        <v>625</v>
      </c>
      <c r="T14" s="63">
        <v>625</v>
      </c>
      <c r="U14" s="63">
        <v>500</v>
      </c>
      <c r="V14" s="63">
        <v>500</v>
      </c>
      <c r="W14" s="63">
        <v>500</v>
      </c>
      <c r="X14" s="63">
        <v>500</v>
      </c>
      <c r="Y14" s="63">
        <v>500</v>
      </c>
      <c r="Z14" s="64">
        <v>625</v>
      </c>
      <c r="AA14" s="25">
        <v>500</v>
      </c>
      <c r="AB14" s="26"/>
      <c r="AD14" s="138">
        <f t="shared" si="10"/>
        <v>3334.9999999999995</v>
      </c>
      <c r="AE14" s="138">
        <f t="shared" si="11"/>
        <v>2012.4999999999998</v>
      </c>
    </row>
    <row r="15" spans="1:31" ht="9.9499999999999993" customHeight="1" x14ac:dyDescent="0.35">
      <c r="B15" s="22"/>
      <c r="C15" s="78"/>
      <c r="D15" s="79"/>
      <c r="E15" s="80"/>
      <c r="F15" s="87"/>
      <c r="G15" s="88"/>
      <c r="H15" s="24"/>
      <c r="I15" s="143"/>
      <c r="J15" s="143"/>
      <c r="K15" s="18"/>
      <c r="L15" s="3"/>
      <c r="M15" s="3"/>
      <c r="N15" s="17"/>
      <c r="O15" s="62"/>
      <c r="P15" s="62"/>
      <c r="Q15" s="62"/>
      <c r="R15" s="62"/>
      <c r="S15" s="62"/>
      <c r="T15" s="63"/>
      <c r="U15" s="63"/>
      <c r="V15" s="63"/>
      <c r="W15" s="63"/>
      <c r="X15" s="63"/>
      <c r="Y15" s="63"/>
      <c r="Z15" s="64"/>
      <c r="AA15" s="25"/>
      <c r="AB15" s="26"/>
    </row>
    <row r="16" spans="1:31" ht="10.9" customHeight="1" x14ac:dyDescent="0.35">
      <c r="B16" s="22"/>
      <c r="C16" s="24"/>
      <c r="D16" s="71"/>
      <c r="E16" s="72"/>
      <c r="F16" s="7"/>
      <c r="G16" s="24"/>
      <c r="H16" s="24"/>
      <c r="I16" s="15"/>
      <c r="J16" s="15"/>
      <c r="K16" s="18"/>
      <c r="L16" s="3"/>
      <c r="M16" s="3"/>
      <c r="N16" s="17"/>
      <c r="O16" s="57">
        <v>45377</v>
      </c>
      <c r="P16" s="57">
        <v>45295</v>
      </c>
      <c r="Q16" s="57">
        <v>45295</v>
      </c>
      <c r="R16" s="62"/>
      <c r="S16" s="62"/>
      <c r="T16" s="63"/>
      <c r="U16" s="63"/>
      <c r="V16" s="63"/>
      <c r="W16" s="63"/>
      <c r="X16" s="63"/>
      <c r="Y16" s="63"/>
      <c r="Z16" s="64"/>
      <c r="AA16" s="25"/>
      <c r="AB16" s="26"/>
    </row>
    <row r="17" spans="1:30" ht="9.9499999999999993" customHeight="1" x14ac:dyDescent="0.35">
      <c r="B17" s="22"/>
      <c r="C17" s="81"/>
      <c r="D17" s="82"/>
      <c r="E17" s="83"/>
      <c r="F17" s="84"/>
      <c r="G17" s="85"/>
      <c r="H17" s="24"/>
      <c r="I17" s="15"/>
      <c r="J17" s="15"/>
      <c r="K17" s="18"/>
      <c r="L17" s="3"/>
      <c r="M17" s="3"/>
      <c r="N17" s="17"/>
      <c r="O17" s="62" t="s">
        <v>73</v>
      </c>
      <c r="P17" s="62" t="s">
        <v>44</v>
      </c>
      <c r="Q17" s="62" t="s">
        <v>44</v>
      </c>
      <c r="R17" s="62"/>
      <c r="S17" s="62"/>
      <c r="T17" s="63"/>
      <c r="U17" s="63"/>
      <c r="V17" s="63"/>
      <c r="W17" s="63"/>
      <c r="X17" s="63"/>
      <c r="Y17" s="63"/>
      <c r="Z17" s="64"/>
      <c r="AA17" s="25"/>
      <c r="AB17" s="26"/>
    </row>
    <row r="18" spans="1:30" ht="21" x14ac:dyDescent="0.35">
      <c r="C18" s="77"/>
      <c r="D18" s="89" t="s">
        <v>7</v>
      </c>
      <c r="E18" s="92"/>
      <c r="F18" s="93"/>
      <c r="G18" s="86"/>
      <c r="H18" s="24"/>
      <c r="I18" s="201"/>
      <c r="J18" s="202"/>
      <c r="K18" s="18"/>
      <c r="L18" s="203"/>
      <c r="M18" s="204"/>
      <c r="N18" s="17"/>
      <c r="O18" s="95"/>
      <c r="P18" s="95"/>
      <c r="Q18" s="95"/>
      <c r="R18" s="68"/>
      <c r="S18" s="68"/>
      <c r="T18" s="69"/>
      <c r="U18" s="69"/>
      <c r="V18" s="69"/>
      <c r="W18" s="69"/>
      <c r="X18" s="69"/>
      <c r="Y18" s="69"/>
      <c r="Z18" s="69">
        <v>0</v>
      </c>
      <c r="AA18" s="70"/>
      <c r="AB18" s="70"/>
    </row>
    <row r="19" spans="1:30" ht="21" x14ac:dyDescent="0.35">
      <c r="C19" s="77"/>
      <c r="D19" s="10" t="s">
        <v>16</v>
      </c>
      <c r="E19" s="11">
        <f>I19</f>
        <v>18650</v>
      </c>
      <c r="F19" s="19">
        <f>J19</f>
        <v>12150</v>
      </c>
      <c r="G19" s="86"/>
      <c r="H19" s="24"/>
      <c r="I19" s="15">
        <f>MROUND(L19+24,50)</f>
        <v>18650</v>
      </c>
      <c r="J19" s="15">
        <f>MROUND(M19+24,50)</f>
        <v>12150</v>
      </c>
      <c r="K19" s="18"/>
      <c r="L19" s="3">
        <f t="shared" ref="L19:L34" si="14">O19*2</f>
        <v>18640</v>
      </c>
      <c r="M19" s="4">
        <f t="shared" ref="M19:M34" si="15">O19*1.3</f>
        <v>12116</v>
      </c>
      <c r="N19" s="42"/>
      <c r="O19" s="101">
        <v>9320</v>
      </c>
      <c r="P19" s="101">
        <v>9320</v>
      </c>
      <c r="Q19" s="96">
        <v>9000</v>
      </c>
      <c r="R19" s="65">
        <v>7412.5</v>
      </c>
      <c r="S19" s="65">
        <f>U19*1.25</f>
        <v>7412.5</v>
      </c>
      <c r="T19" s="66">
        <v>5930</v>
      </c>
      <c r="U19" s="66">
        <v>5930</v>
      </c>
      <c r="V19" s="67">
        <v>5100</v>
      </c>
      <c r="W19" s="38">
        <v>4826</v>
      </c>
      <c r="X19" s="38">
        <v>4616</v>
      </c>
      <c r="Y19" s="38">
        <v>4616</v>
      </c>
      <c r="Z19" s="33">
        <v>4770</v>
      </c>
      <c r="AA19" s="33">
        <v>3816</v>
      </c>
      <c r="AB19" s="20">
        <v>45138</v>
      </c>
      <c r="AC19" s="135">
        <v>8105</v>
      </c>
      <c r="AD19">
        <f>O19/R19</f>
        <v>1.2573355817875211</v>
      </c>
    </row>
    <row r="20" spans="1:30" ht="21" x14ac:dyDescent="0.35">
      <c r="B20" s="22"/>
      <c r="C20" s="77"/>
      <c r="D20" s="10" t="s">
        <v>22</v>
      </c>
      <c r="E20" s="11">
        <f t="shared" ref="E20:F21" si="16">I20</f>
        <v>3750</v>
      </c>
      <c r="F20" s="19">
        <f t="shared" si="16"/>
        <v>2450</v>
      </c>
      <c r="G20" s="86"/>
      <c r="H20" s="24"/>
      <c r="I20" s="15">
        <f t="shared" ref="I20:J21" si="17">MROUND(L20+24,50)</f>
        <v>3750</v>
      </c>
      <c r="J20" s="15">
        <f t="shared" si="17"/>
        <v>2450</v>
      </c>
      <c r="K20" s="18"/>
      <c r="L20" s="3">
        <f t="shared" si="14"/>
        <v>3728</v>
      </c>
      <c r="M20" s="4">
        <f t="shared" si="15"/>
        <v>2423.2000000000003</v>
      </c>
      <c r="N20" s="17"/>
      <c r="O20" s="48">
        <f>O19/5</f>
        <v>1864</v>
      </c>
      <c r="P20" s="48">
        <v>1864</v>
      </c>
      <c r="Q20" s="48">
        <v>1800</v>
      </c>
      <c r="R20" s="48">
        <v>1482.5</v>
      </c>
      <c r="S20" s="48">
        <f>S19/5</f>
        <v>1482.5</v>
      </c>
      <c r="T20" s="53">
        <f>T19/5</f>
        <v>1186</v>
      </c>
      <c r="U20" s="53">
        <v>1186</v>
      </c>
      <c r="V20" s="53">
        <v>1020</v>
      </c>
      <c r="W20" s="38">
        <v>965.2</v>
      </c>
      <c r="X20" s="38">
        <v>923.2</v>
      </c>
      <c r="Y20" s="38">
        <v>923.2</v>
      </c>
      <c r="Z20" s="33">
        <v>937.5</v>
      </c>
      <c r="AA20" s="8">
        <v>750</v>
      </c>
      <c r="AB20" s="20" t="s">
        <v>29</v>
      </c>
      <c r="AC20" s="135"/>
      <c r="AD20">
        <f t="shared" ref="AD20:AD38" si="18">O20/R20</f>
        <v>1.2573355817875211</v>
      </c>
    </row>
    <row r="21" spans="1:30" ht="21" x14ac:dyDescent="0.35">
      <c r="C21" s="77"/>
      <c r="D21" s="10" t="s">
        <v>23</v>
      </c>
      <c r="E21" s="11">
        <f t="shared" si="16"/>
        <v>1250</v>
      </c>
      <c r="F21" s="19">
        <f t="shared" si="16"/>
        <v>850</v>
      </c>
      <c r="G21" s="86"/>
      <c r="H21" s="24"/>
      <c r="I21" s="15">
        <f t="shared" si="17"/>
        <v>1250</v>
      </c>
      <c r="J21" s="15">
        <f t="shared" si="17"/>
        <v>850</v>
      </c>
      <c r="K21" s="18"/>
      <c r="L21" s="3">
        <f t="shared" si="14"/>
        <v>1242.6666666666667</v>
      </c>
      <c r="M21" s="4">
        <f t="shared" si="15"/>
        <v>807.73333333333346</v>
      </c>
      <c r="N21" s="17"/>
      <c r="O21" s="48">
        <f>O19/15</f>
        <v>621.33333333333337</v>
      </c>
      <c r="P21" s="48">
        <v>621.33333333333337</v>
      </c>
      <c r="Q21" s="48">
        <v>600</v>
      </c>
      <c r="R21" s="48">
        <v>494.16666666666669</v>
      </c>
      <c r="S21" s="48">
        <f>S19/15</f>
        <v>494.16666666666669</v>
      </c>
      <c r="T21" s="53">
        <f>T19/15</f>
        <v>395.33333333333331</v>
      </c>
      <c r="U21" s="53">
        <v>395.33333333333331</v>
      </c>
      <c r="V21" s="53">
        <v>340</v>
      </c>
      <c r="W21" s="38">
        <v>321.73333333333335</v>
      </c>
      <c r="X21" s="38">
        <v>307.73333333333335</v>
      </c>
      <c r="Y21" s="38">
        <v>307.73333333333335</v>
      </c>
      <c r="Z21" s="33">
        <v>312.5</v>
      </c>
      <c r="AA21" s="8">
        <v>250</v>
      </c>
      <c r="AB21" s="20" t="s">
        <v>30</v>
      </c>
      <c r="AC21" s="135"/>
      <c r="AD21">
        <f t="shared" si="18"/>
        <v>1.2573355817875211</v>
      </c>
    </row>
    <row r="22" spans="1:30" ht="21" x14ac:dyDescent="0.35">
      <c r="C22" s="77"/>
      <c r="D22" s="89" t="s">
        <v>6</v>
      </c>
      <c r="E22" s="92"/>
      <c r="F22" s="93"/>
      <c r="G22" s="86"/>
      <c r="H22" s="24"/>
      <c r="I22" s="29"/>
      <c r="J22" s="30"/>
      <c r="K22" s="18"/>
      <c r="L22" s="31"/>
      <c r="M22" s="32"/>
      <c r="N22" s="17"/>
      <c r="O22" s="95"/>
      <c r="P22" s="95"/>
      <c r="Q22" s="95"/>
      <c r="R22" s="48"/>
      <c r="S22" s="48"/>
      <c r="T22" s="53"/>
      <c r="U22" s="53"/>
      <c r="V22" s="53"/>
      <c r="W22" s="33"/>
      <c r="X22" s="33"/>
      <c r="Y22" s="33"/>
      <c r="Z22" s="33">
        <v>0</v>
      </c>
      <c r="AA22" s="8"/>
      <c r="AB22" s="9"/>
      <c r="AC22" s="135"/>
      <c r="AD22" t="e">
        <f t="shared" si="18"/>
        <v>#DIV/0!</v>
      </c>
    </row>
    <row r="23" spans="1:30" ht="21" x14ac:dyDescent="0.35">
      <c r="A23" t="s">
        <v>5</v>
      </c>
      <c r="C23" s="77"/>
      <c r="D23" s="10" t="s">
        <v>24</v>
      </c>
      <c r="E23" s="11">
        <f>I23</f>
        <v>50350</v>
      </c>
      <c r="F23" s="19">
        <f>J23</f>
        <v>32750</v>
      </c>
      <c r="G23" s="86"/>
      <c r="H23" s="24"/>
      <c r="I23" s="15">
        <f>MROUND(L23+24,50)</f>
        <v>50350</v>
      </c>
      <c r="J23" s="15">
        <f>MROUND(M23+24,50)</f>
        <v>32750</v>
      </c>
      <c r="K23" s="18"/>
      <c r="L23" s="3">
        <f t="shared" si="14"/>
        <v>50330</v>
      </c>
      <c r="M23" s="4">
        <f t="shared" si="15"/>
        <v>32714.5</v>
      </c>
      <c r="N23" s="17"/>
      <c r="O23" s="102">
        <v>25165</v>
      </c>
      <c r="P23" s="97">
        <v>25165</v>
      </c>
      <c r="Q23" s="97">
        <v>25165</v>
      </c>
      <c r="R23" s="61">
        <v>22105</v>
      </c>
      <c r="S23" s="61">
        <f>U23*1.25</f>
        <v>22105</v>
      </c>
      <c r="T23" s="45">
        <v>17684</v>
      </c>
      <c r="U23" s="45">
        <v>17684</v>
      </c>
      <c r="V23" s="52">
        <v>13800</v>
      </c>
      <c r="W23" s="38">
        <v>10830</v>
      </c>
      <c r="X23" s="38">
        <v>10830</v>
      </c>
      <c r="Y23" s="38">
        <v>10830</v>
      </c>
      <c r="Z23" s="33">
        <v>9750</v>
      </c>
      <c r="AA23" s="33">
        <v>7800</v>
      </c>
      <c r="AB23" s="20">
        <v>45138</v>
      </c>
      <c r="AC23" s="135">
        <v>21165.01</v>
      </c>
      <c r="AD23">
        <f t="shared" si="18"/>
        <v>1.1384302194073739</v>
      </c>
    </row>
    <row r="24" spans="1:30" ht="21" x14ac:dyDescent="0.35">
      <c r="C24" s="77"/>
      <c r="D24" s="10" t="s">
        <v>17</v>
      </c>
      <c r="E24" s="11">
        <f t="shared" ref="E24:F24" si="19">I24</f>
        <v>5050</v>
      </c>
      <c r="F24" s="19">
        <f t="shared" si="19"/>
        <v>3300</v>
      </c>
      <c r="G24" s="86"/>
      <c r="H24" s="24"/>
      <c r="I24" s="15">
        <f>MROUND(L24+24,50)</f>
        <v>5050</v>
      </c>
      <c r="J24" s="15">
        <f>MROUND(M24+24,50)</f>
        <v>3300</v>
      </c>
      <c r="K24" s="18"/>
      <c r="L24" s="3">
        <f t="shared" si="14"/>
        <v>5033</v>
      </c>
      <c r="M24" s="4">
        <f t="shared" si="15"/>
        <v>3271.4500000000003</v>
      </c>
      <c r="N24" s="17"/>
      <c r="O24" s="48">
        <f>O23/10</f>
        <v>2516.5</v>
      </c>
      <c r="P24" s="48">
        <v>2516.5</v>
      </c>
      <c r="Q24" s="48">
        <v>2516.5</v>
      </c>
      <c r="R24" s="48">
        <v>2210.5</v>
      </c>
      <c r="S24" s="48">
        <f>S23/10</f>
        <v>2210.5</v>
      </c>
      <c r="T24" s="53">
        <f>T23/10</f>
        <v>1768.4</v>
      </c>
      <c r="U24" s="53">
        <v>1768.4</v>
      </c>
      <c r="V24" s="53">
        <v>1380</v>
      </c>
      <c r="W24" s="38">
        <v>1083</v>
      </c>
      <c r="X24" s="38">
        <v>1083</v>
      </c>
      <c r="Y24" s="38">
        <v>1083</v>
      </c>
      <c r="Z24" s="33">
        <v>975</v>
      </c>
      <c r="AA24" s="8">
        <v>780</v>
      </c>
      <c r="AB24" s="20" t="s">
        <v>31</v>
      </c>
      <c r="AC24" s="135"/>
      <c r="AD24">
        <f t="shared" si="18"/>
        <v>1.1384302194073739</v>
      </c>
    </row>
    <row r="25" spans="1:30" ht="21" x14ac:dyDescent="0.35">
      <c r="C25" s="77"/>
      <c r="D25" s="89" t="s">
        <v>0</v>
      </c>
      <c r="E25" s="92"/>
      <c r="F25" s="93"/>
      <c r="G25" s="86"/>
      <c r="H25" s="24"/>
      <c r="I25" s="29"/>
      <c r="J25" s="30"/>
      <c r="K25" s="18"/>
      <c r="L25" s="31"/>
      <c r="M25" s="32"/>
      <c r="N25" s="17"/>
      <c r="O25" s="95"/>
      <c r="P25" s="95"/>
      <c r="Q25" s="95"/>
      <c r="R25" s="48"/>
      <c r="S25" s="48"/>
      <c r="T25" s="53"/>
      <c r="U25" s="53"/>
      <c r="V25" s="53"/>
      <c r="W25" s="33"/>
      <c r="X25" s="33"/>
      <c r="Y25" s="33"/>
      <c r="Z25" s="33">
        <v>0</v>
      </c>
      <c r="AA25" s="8"/>
      <c r="AB25" s="9"/>
      <c r="AC25" s="135"/>
      <c r="AD25" t="e">
        <f t="shared" si="18"/>
        <v>#DIV/0!</v>
      </c>
    </row>
    <row r="26" spans="1:30" ht="21" x14ac:dyDescent="0.35">
      <c r="A26" t="s">
        <v>5</v>
      </c>
      <c r="C26" s="77"/>
      <c r="D26" s="10" t="s">
        <v>36</v>
      </c>
      <c r="E26" s="11">
        <f>I26</f>
        <v>16000</v>
      </c>
      <c r="F26" s="19">
        <f>J26</f>
        <v>10400</v>
      </c>
      <c r="G26" s="86"/>
      <c r="H26" s="24"/>
      <c r="I26" s="15">
        <f>MROUND(L26+24,50)</f>
        <v>16000</v>
      </c>
      <c r="J26" s="15">
        <f>MROUND(M26+24,50)</f>
        <v>10400</v>
      </c>
      <c r="K26" s="18"/>
      <c r="L26" s="3">
        <f t="shared" si="14"/>
        <v>16000</v>
      </c>
      <c r="M26" s="4">
        <f t="shared" si="15"/>
        <v>10400</v>
      </c>
      <c r="N26" s="17"/>
      <c r="O26" s="102">
        <v>8000</v>
      </c>
      <c r="P26" s="97">
        <v>8000</v>
      </c>
      <c r="Q26" s="97">
        <v>8000</v>
      </c>
      <c r="R26" s="61">
        <v>6562.5</v>
      </c>
      <c r="S26" s="61">
        <f>U26*1.25</f>
        <v>6562.5</v>
      </c>
      <c r="T26" s="52">
        <v>5250</v>
      </c>
      <c r="U26" s="52">
        <v>5250</v>
      </c>
      <c r="V26" s="52">
        <v>5250</v>
      </c>
      <c r="W26" s="40">
        <v>5250</v>
      </c>
      <c r="X26" s="40">
        <v>5250</v>
      </c>
      <c r="Y26" s="40">
        <v>5250</v>
      </c>
      <c r="Z26" s="33">
        <v>4687.5</v>
      </c>
      <c r="AA26" s="33">
        <v>3750</v>
      </c>
      <c r="AB26" s="20">
        <v>45138</v>
      </c>
      <c r="AC26" s="136">
        <v>7950</v>
      </c>
      <c r="AD26">
        <f t="shared" si="18"/>
        <v>1.2190476190476192</v>
      </c>
    </row>
    <row r="27" spans="1:30" ht="21" x14ac:dyDescent="0.35">
      <c r="B27" s="22"/>
      <c r="C27" s="77"/>
      <c r="D27" s="10" t="s">
        <v>20</v>
      </c>
      <c r="E27" s="11">
        <f t="shared" ref="E27:F28" si="20">I27</f>
        <v>2000</v>
      </c>
      <c r="F27" s="19">
        <f t="shared" si="20"/>
        <v>1300</v>
      </c>
      <c r="G27" s="86"/>
      <c r="H27" s="24"/>
      <c r="I27" s="15">
        <f t="shared" ref="I27:J38" si="21">MROUND(L27+24,50)</f>
        <v>2000</v>
      </c>
      <c r="J27" s="15">
        <f t="shared" si="21"/>
        <v>1300</v>
      </c>
      <c r="K27" s="18"/>
      <c r="L27" s="3">
        <f t="shared" si="14"/>
        <v>1990</v>
      </c>
      <c r="M27" s="4">
        <f t="shared" si="15"/>
        <v>1293.5</v>
      </c>
      <c r="N27" s="17"/>
      <c r="O27" s="48">
        <v>995</v>
      </c>
      <c r="P27" s="48">
        <v>995</v>
      </c>
      <c r="Q27" s="48">
        <v>995</v>
      </c>
      <c r="R27" s="48">
        <v>815</v>
      </c>
      <c r="S27" s="48">
        <v>815</v>
      </c>
      <c r="T27" s="53">
        <v>815</v>
      </c>
      <c r="U27" s="53">
        <v>815</v>
      </c>
      <c r="V27" s="53">
        <v>815</v>
      </c>
      <c r="W27" s="40">
        <v>815</v>
      </c>
      <c r="X27" s="40">
        <v>815</v>
      </c>
      <c r="Y27" s="40">
        <v>815</v>
      </c>
      <c r="Z27" s="33">
        <v>727.5</v>
      </c>
      <c r="AA27" s="8">
        <v>582</v>
      </c>
      <c r="AB27" s="20" t="s">
        <v>32</v>
      </c>
      <c r="AC27" s="135"/>
      <c r="AD27">
        <f t="shared" si="18"/>
        <v>1.2208588957055215</v>
      </c>
    </row>
    <row r="28" spans="1:30" ht="21" x14ac:dyDescent="0.35">
      <c r="B28" s="22"/>
      <c r="C28" s="77"/>
      <c r="D28" s="10" t="s">
        <v>18</v>
      </c>
      <c r="E28" s="11">
        <f t="shared" si="20"/>
        <v>1000</v>
      </c>
      <c r="F28" s="19">
        <f t="shared" si="20"/>
        <v>650</v>
      </c>
      <c r="G28" s="86"/>
      <c r="H28" s="24"/>
      <c r="I28" s="15">
        <f t="shared" si="21"/>
        <v>1000</v>
      </c>
      <c r="J28" s="15">
        <f t="shared" si="21"/>
        <v>650</v>
      </c>
      <c r="K28" s="18"/>
      <c r="L28" s="3">
        <f t="shared" si="14"/>
        <v>1000</v>
      </c>
      <c r="M28" s="4">
        <f t="shared" si="15"/>
        <v>650</v>
      </c>
      <c r="N28" s="17"/>
      <c r="O28" s="48">
        <v>500</v>
      </c>
      <c r="P28" s="48">
        <v>500</v>
      </c>
      <c r="Q28" s="48">
        <v>500</v>
      </c>
      <c r="R28" s="48">
        <v>407</v>
      </c>
      <c r="S28" s="48">
        <v>407</v>
      </c>
      <c r="T28" s="53">
        <v>407</v>
      </c>
      <c r="U28" s="53">
        <v>407</v>
      </c>
      <c r="V28" s="53">
        <v>407</v>
      </c>
      <c r="W28" s="40">
        <v>407</v>
      </c>
      <c r="X28" s="40">
        <v>407</v>
      </c>
      <c r="Y28" s="40">
        <v>407</v>
      </c>
      <c r="Z28" s="33">
        <v>363.75</v>
      </c>
      <c r="AA28" s="8">
        <v>291</v>
      </c>
      <c r="AB28" s="20" t="s">
        <v>33</v>
      </c>
      <c r="AC28" s="135"/>
      <c r="AD28">
        <f t="shared" si="18"/>
        <v>1.2285012285012284</v>
      </c>
    </row>
    <row r="29" spans="1:30" ht="21" x14ac:dyDescent="0.35">
      <c r="C29" s="77"/>
      <c r="D29" s="89" t="s">
        <v>9</v>
      </c>
      <c r="E29" s="92"/>
      <c r="F29" s="93"/>
      <c r="G29" s="86"/>
      <c r="H29" s="24"/>
      <c r="I29" s="29"/>
      <c r="J29" s="30"/>
      <c r="K29" s="18"/>
      <c r="L29" s="31"/>
      <c r="M29" s="32"/>
      <c r="N29" s="17"/>
      <c r="O29" s="95"/>
      <c r="P29" s="95"/>
      <c r="Q29" s="95"/>
      <c r="R29" s="48"/>
      <c r="S29" s="48"/>
      <c r="T29" s="53"/>
      <c r="U29" s="53"/>
      <c r="V29" s="53"/>
      <c r="W29" s="33"/>
      <c r="X29" s="33"/>
      <c r="Y29" s="33"/>
      <c r="Z29" s="33">
        <v>0</v>
      </c>
      <c r="AA29" s="8"/>
      <c r="AB29" s="9"/>
      <c r="AC29" s="135"/>
      <c r="AD29" t="e">
        <f t="shared" si="18"/>
        <v>#DIV/0!</v>
      </c>
    </row>
    <row r="30" spans="1:30" ht="21" x14ac:dyDescent="0.35">
      <c r="A30" t="s">
        <v>5</v>
      </c>
      <c r="C30" s="77"/>
      <c r="D30" s="10" t="s">
        <v>21</v>
      </c>
      <c r="E30" s="11">
        <f t="shared" ref="E30:F31" si="22">I30</f>
        <v>18400</v>
      </c>
      <c r="F30" s="19">
        <f t="shared" si="22"/>
        <v>12000</v>
      </c>
      <c r="G30" s="86"/>
      <c r="H30" s="24"/>
      <c r="I30" s="15">
        <f t="shared" si="21"/>
        <v>18400</v>
      </c>
      <c r="J30" s="15">
        <f t="shared" si="21"/>
        <v>12000</v>
      </c>
      <c r="K30" s="18"/>
      <c r="L30" s="3">
        <f t="shared" si="14"/>
        <v>18400</v>
      </c>
      <c r="M30" s="4">
        <f t="shared" si="15"/>
        <v>11960</v>
      </c>
      <c r="N30" s="49"/>
      <c r="O30" s="144">
        <v>9200</v>
      </c>
      <c r="P30" s="102">
        <v>6400</v>
      </c>
      <c r="Q30" s="61">
        <v>4375</v>
      </c>
      <c r="R30" s="61">
        <v>4375</v>
      </c>
      <c r="S30" s="61">
        <f>U30*1.25</f>
        <v>4375</v>
      </c>
      <c r="T30" s="54">
        <v>3500</v>
      </c>
      <c r="U30" s="54">
        <v>3500</v>
      </c>
      <c r="V30" s="54">
        <v>3500</v>
      </c>
      <c r="W30" s="50">
        <v>3101</v>
      </c>
      <c r="X30" s="38">
        <v>3000</v>
      </c>
      <c r="Y30" s="38">
        <v>3000</v>
      </c>
      <c r="Z30" s="33">
        <v>3102.5</v>
      </c>
      <c r="AA30" s="33">
        <v>2482</v>
      </c>
      <c r="AB30" s="20">
        <v>45146</v>
      </c>
      <c r="AC30" s="135">
        <v>8200</v>
      </c>
      <c r="AD30">
        <f t="shared" si="18"/>
        <v>2.1028571428571428</v>
      </c>
    </row>
    <row r="31" spans="1:30" ht="21" x14ac:dyDescent="0.35">
      <c r="C31" s="77"/>
      <c r="D31" s="10" t="s">
        <v>19</v>
      </c>
      <c r="E31" s="11">
        <f t="shared" si="22"/>
        <v>2150</v>
      </c>
      <c r="F31" s="19">
        <f t="shared" si="22"/>
        <v>1400</v>
      </c>
      <c r="G31" s="86"/>
      <c r="H31" s="24"/>
      <c r="I31" s="15">
        <f t="shared" si="21"/>
        <v>2150</v>
      </c>
      <c r="J31" s="15">
        <f t="shared" si="21"/>
        <v>1400</v>
      </c>
      <c r="K31" s="18"/>
      <c r="L31" s="3">
        <f t="shared" si="14"/>
        <v>2137.0499419279909</v>
      </c>
      <c r="M31" s="4">
        <f t="shared" si="15"/>
        <v>1389.0824622531941</v>
      </c>
      <c r="N31" s="17"/>
      <c r="O31" s="48">
        <f>O30/8.61</f>
        <v>1068.5249709639954</v>
      </c>
      <c r="P31" s="48">
        <v>743.32171893147506</v>
      </c>
      <c r="Q31" s="48">
        <v>508.13008130081306</v>
      </c>
      <c r="R31" s="48">
        <v>508.13008130081306</v>
      </c>
      <c r="S31" s="48">
        <f>S30/8.61</f>
        <v>508.13008130081306</v>
      </c>
      <c r="T31" s="53">
        <f>T30/8.61</f>
        <v>406.50406504065046</v>
      </c>
      <c r="U31" s="53">
        <v>406.50406504065046</v>
      </c>
      <c r="V31" s="53">
        <v>406.50406504065046</v>
      </c>
      <c r="W31" s="38">
        <v>360.16260162601628</v>
      </c>
      <c r="X31" s="38">
        <v>348.43205574912895</v>
      </c>
      <c r="Y31" s="38">
        <v>348.43205574912895</v>
      </c>
      <c r="Z31" s="33">
        <v>360</v>
      </c>
      <c r="AA31" s="8">
        <v>288</v>
      </c>
      <c r="AB31" s="9" t="s">
        <v>34</v>
      </c>
      <c r="AC31" s="135"/>
      <c r="AD31">
        <f t="shared" si="18"/>
        <v>2.1028571428571428</v>
      </c>
    </row>
    <row r="32" spans="1:30" ht="21" x14ac:dyDescent="0.35">
      <c r="C32" s="77"/>
      <c r="D32" s="89" t="s">
        <v>10</v>
      </c>
      <c r="E32" s="92"/>
      <c r="F32" s="93"/>
      <c r="G32" s="86"/>
      <c r="H32" s="24"/>
      <c r="I32" s="29"/>
      <c r="J32" s="30"/>
      <c r="K32" s="18"/>
      <c r="L32" s="31"/>
      <c r="M32" s="32"/>
      <c r="N32" s="17"/>
      <c r="O32" s="95"/>
      <c r="P32" s="95"/>
      <c r="Q32" s="95"/>
      <c r="R32" s="48"/>
      <c r="S32" s="48"/>
      <c r="T32" s="53"/>
      <c r="U32" s="53"/>
      <c r="V32" s="53"/>
      <c r="W32" s="33"/>
      <c r="X32" s="33"/>
      <c r="Y32" s="33"/>
      <c r="Z32" s="33">
        <v>0</v>
      </c>
      <c r="AA32" s="8"/>
      <c r="AB32" s="9"/>
      <c r="AC32" s="135"/>
      <c r="AD32" t="e">
        <f t="shared" si="18"/>
        <v>#DIV/0!</v>
      </c>
    </row>
    <row r="33" spans="1:30" ht="21" x14ac:dyDescent="0.35">
      <c r="A33" t="s">
        <v>5</v>
      </c>
      <c r="C33" s="77"/>
      <c r="D33" s="12" t="s">
        <v>1</v>
      </c>
      <c r="E33" s="13">
        <f t="shared" ref="E33:F34" si="23">I33</f>
        <v>8250</v>
      </c>
      <c r="F33" s="19">
        <f t="shared" si="23"/>
        <v>5400</v>
      </c>
      <c r="G33" s="86"/>
      <c r="H33" s="24"/>
      <c r="I33" s="15">
        <f t="shared" si="21"/>
        <v>8250</v>
      </c>
      <c r="J33" s="15">
        <f t="shared" si="21"/>
        <v>5400</v>
      </c>
      <c r="K33" s="18"/>
      <c r="L33" s="3">
        <f>O33*2</f>
        <v>8250</v>
      </c>
      <c r="M33" s="4">
        <f>O33*1.3</f>
        <v>5362.5</v>
      </c>
      <c r="N33" s="17"/>
      <c r="O33" s="102">
        <f>T33*1.25</f>
        <v>4125</v>
      </c>
      <c r="P33" s="61">
        <v>4125</v>
      </c>
      <c r="Q33" s="61">
        <v>4125</v>
      </c>
      <c r="R33" s="61">
        <v>4125</v>
      </c>
      <c r="S33" s="61">
        <f>U33*1.25</f>
        <v>4125</v>
      </c>
      <c r="T33" s="45">
        <v>3300</v>
      </c>
      <c r="U33" s="45">
        <v>3300</v>
      </c>
      <c r="V33" s="52">
        <v>2400</v>
      </c>
      <c r="W33" s="33">
        <v>2250</v>
      </c>
      <c r="X33" s="33">
        <v>2250</v>
      </c>
      <c r="Y33" s="33">
        <v>2250</v>
      </c>
      <c r="Z33" s="33">
        <v>2250</v>
      </c>
      <c r="AA33" s="33">
        <v>1800</v>
      </c>
      <c r="AB33" s="20">
        <v>45138</v>
      </c>
      <c r="AC33" s="135">
        <v>2800</v>
      </c>
      <c r="AD33">
        <f t="shared" si="18"/>
        <v>1</v>
      </c>
    </row>
    <row r="34" spans="1:30" ht="21" x14ac:dyDescent="0.35">
      <c r="A34" t="s">
        <v>5</v>
      </c>
      <c r="C34" s="77"/>
      <c r="D34" s="12" t="s">
        <v>28</v>
      </c>
      <c r="E34" s="13">
        <f t="shared" si="23"/>
        <v>1250</v>
      </c>
      <c r="F34" s="19">
        <f t="shared" si="23"/>
        <v>800</v>
      </c>
      <c r="G34" s="86"/>
      <c r="H34" s="24"/>
      <c r="I34" s="15">
        <f t="shared" si="21"/>
        <v>1250</v>
      </c>
      <c r="J34" s="15">
        <f t="shared" si="21"/>
        <v>800</v>
      </c>
      <c r="K34" s="18"/>
      <c r="L34" s="3">
        <f t="shared" si="14"/>
        <v>1231.3432835820895</v>
      </c>
      <c r="M34" s="4">
        <f t="shared" si="15"/>
        <v>800.37313432835822</v>
      </c>
      <c r="N34" s="17"/>
      <c r="O34" s="48">
        <f>O33/6.7</f>
        <v>615.67164179104475</v>
      </c>
      <c r="P34" s="48">
        <v>615.67164179104475</v>
      </c>
      <c r="Q34" s="48">
        <v>615.67164179104475</v>
      </c>
      <c r="R34" s="48">
        <v>615.67164179104475</v>
      </c>
      <c r="S34" s="48">
        <f>S33/6.7</f>
        <v>615.67164179104475</v>
      </c>
      <c r="T34" s="53">
        <f>T33/6.7</f>
        <v>492.53731343283579</v>
      </c>
      <c r="U34" s="53">
        <v>492.53731343283579</v>
      </c>
      <c r="V34" s="53">
        <v>358.20895522388059</v>
      </c>
      <c r="W34" s="33">
        <v>625</v>
      </c>
      <c r="X34" s="33">
        <v>625</v>
      </c>
      <c r="Y34" s="33">
        <v>625</v>
      </c>
      <c r="Z34" s="33">
        <v>625</v>
      </c>
      <c r="AA34" s="8">
        <v>500</v>
      </c>
      <c r="AB34" s="9" t="s">
        <v>35</v>
      </c>
      <c r="AC34" s="135"/>
      <c r="AD34">
        <f t="shared" si="18"/>
        <v>1</v>
      </c>
    </row>
    <row r="35" spans="1:30" ht="21" x14ac:dyDescent="0.35">
      <c r="B35" s="6"/>
      <c r="C35" s="77"/>
      <c r="D35" s="89" t="s">
        <v>37</v>
      </c>
      <c r="E35" s="92"/>
      <c r="F35" s="93"/>
      <c r="G35" s="86"/>
      <c r="H35" s="24"/>
      <c r="I35" s="29"/>
      <c r="J35" s="30"/>
      <c r="K35" s="18"/>
      <c r="L35" s="31"/>
      <c r="M35" s="32"/>
      <c r="N35" s="17"/>
      <c r="O35" s="95"/>
      <c r="P35" s="95"/>
      <c r="Q35" s="95"/>
      <c r="R35" s="48"/>
      <c r="S35" s="48"/>
      <c r="T35" s="53"/>
      <c r="U35" s="53"/>
      <c r="V35" s="53"/>
      <c r="W35" s="33"/>
      <c r="X35" s="33"/>
      <c r="Y35" s="33"/>
      <c r="Z35" s="33">
        <v>0</v>
      </c>
      <c r="AA35" s="8"/>
      <c r="AB35" s="9"/>
      <c r="AC35" s="135"/>
      <c r="AD35" t="e">
        <f t="shared" ref="AD35:AD36" si="24">O35/R35</f>
        <v>#DIV/0!</v>
      </c>
    </row>
    <row r="36" spans="1:30" ht="21" x14ac:dyDescent="0.35">
      <c r="A36" t="s">
        <v>5</v>
      </c>
      <c r="C36" s="77"/>
      <c r="D36" s="12" t="s">
        <v>37</v>
      </c>
      <c r="E36" s="13">
        <f t="shared" ref="E36" si="25">I36</f>
        <v>2000</v>
      </c>
      <c r="F36" s="19">
        <f t="shared" ref="F36" si="26">J36</f>
        <v>1300</v>
      </c>
      <c r="G36" s="86"/>
      <c r="H36" s="24"/>
      <c r="I36" s="15">
        <f t="shared" ref="I36" si="27">MROUND(L36+24,50)</f>
        <v>2000</v>
      </c>
      <c r="J36" s="15">
        <f t="shared" ref="J36" si="28">MROUND(M36+24,50)</f>
        <v>1300</v>
      </c>
      <c r="K36" s="18"/>
      <c r="L36" s="3">
        <f>O36*2</f>
        <v>1970.68</v>
      </c>
      <c r="M36" s="4">
        <f>O36*1.3</f>
        <v>1280.942</v>
      </c>
      <c r="N36" s="17"/>
      <c r="O36" s="102">
        <v>985.34</v>
      </c>
      <c r="P36" s="97">
        <v>985.34</v>
      </c>
      <c r="Q36" s="97">
        <v>985.34</v>
      </c>
      <c r="R36" s="61">
        <v>687.5</v>
      </c>
      <c r="S36" s="61">
        <f>U36*1.25</f>
        <v>687.5</v>
      </c>
      <c r="T36" s="45">
        <v>550</v>
      </c>
      <c r="U36" s="45">
        <v>550</v>
      </c>
      <c r="V36" s="52">
        <v>462</v>
      </c>
      <c r="W36" s="33">
        <v>462</v>
      </c>
      <c r="X36" s="33">
        <v>462</v>
      </c>
      <c r="Y36" s="33">
        <v>462</v>
      </c>
      <c r="Z36" s="33">
        <v>2250</v>
      </c>
      <c r="AA36" s="33">
        <v>1800</v>
      </c>
      <c r="AB36" s="20">
        <v>45138</v>
      </c>
      <c r="AC36" s="135">
        <v>855</v>
      </c>
      <c r="AD36">
        <f t="shared" si="24"/>
        <v>1.4332218181818182</v>
      </c>
    </row>
    <row r="37" spans="1:30" ht="21" x14ac:dyDescent="0.35">
      <c r="B37" s="6"/>
      <c r="C37" s="77"/>
      <c r="D37" s="89" t="s">
        <v>71</v>
      </c>
      <c r="E37" s="92"/>
      <c r="F37" s="93"/>
      <c r="G37" s="86"/>
      <c r="H37" s="24"/>
      <c r="I37" s="29"/>
      <c r="J37" s="30"/>
      <c r="K37" s="18"/>
      <c r="L37" s="31"/>
      <c r="M37" s="32"/>
      <c r="N37" s="17"/>
      <c r="O37" s="95"/>
      <c r="P37" s="95"/>
      <c r="Q37" s="95"/>
      <c r="R37" s="48"/>
      <c r="S37" s="48"/>
      <c r="T37" s="53"/>
      <c r="U37" s="53"/>
      <c r="V37" s="53"/>
      <c r="W37" s="33"/>
      <c r="X37" s="33"/>
      <c r="Y37" s="33"/>
      <c r="Z37" s="33">
        <v>0</v>
      </c>
      <c r="AA37" s="8"/>
      <c r="AB37" s="9"/>
      <c r="AC37" s="135"/>
      <c r="AD37" t="e">
        <f t="shared" si="18"/>
        <v>#DIV/0!</v>
      </c>
    </row>
    <row r="38" spans="1:30" ht="21" x14ac:dyDescent="0.35">
      <c r="A38" t="s">
        <v>5</v>
      </c>
      <c r="C38" s="77"/>
      <c r="D38" s="12" t="s">
        <v>72</v>
      </c>
      <c r="E38" s="13">
        <f t="shared" ref="E38:F38" si="29">I38</f>
        <v>40350</v>
      </c>
      <c r="F38" s="19">
        <f t="shared" si="29"/>
        <v>26250</v>
      </c>
      <c r="G38" s="86"/>
      <c r="H38" s="24"/>
      <c r="I38" s="15">
        <f t="shared" si="21"/>
        <v>40350</v>
      </c>
      <c r="J38" s="15">
        <f t="shared" si="21"/>
        <v>26250</v>
      </c>
      <c r="K38" s="18"/>
      <c r="L38" s="3">
        <f>O38*2</f>
        <v>40350</v>
      </c>
      <c r="M38" s="4">
        <f>O38*1.3</f>
        <v>26227.5</v>
      </c>
      <c r="N38" s="17"/>
      <c r="O38" s="134">
        <v>20175</v>
      </c>
      <c r="P38" s="97"/>
      <c r="Q38" s="97">
        <v>985.34</v>
      </c>
      <c r="R38" s="61">
        <v>687.5</v>
      </c>
      <c r="S38" s="61">
        <f>U38*1.25</f>
        <v>687.5</v>
      </c>
      <c r="T38" s="45">
        <v>550</v>
      </c>
      <c r="U38" s="45">
        <v>550</v>
      </c>
      <c r="V38" s="52">
        <v>462</v>
      </c>
      <c r="W38" s="33">
        <v>462</v>
      </c>
      <c r="X38" s="33">
        <v>462</v>
      </c>
      <c r="Y38" s="33">
        <v>462</v>
      </c>
      <c r="Z38" s="33">
        <v>2250</v>
      </c>
      <c r="AA38" s="33">
        <v>1800</v>
      </c>
      <c r="AB38" s="20">
        <v>45138</v>
      </c>
      <c r="AC38" s="136">
        <v>20175</v>
      </c>
      <c r="AD38">
        <f t="shared" si="18"/>
        <v>29.345454545454544</v>
      </c>
    </row>
    <row r="39" spans="1:30" ht="10.15" customHeight="1" x14ac:dyDescent="0.35">
      <c r="B39" s="22"/>
      <c r="C39" s="78"/>
      <c r="D39" s="79"/>
      <c r="E39" s="80"/>
      <c r="F39" s="87"/>
      <c r="G39" s="88"/>
      <c r="H39" s="24"/>
      <c r="I39" s="15"/>
      <c r="J39" s="15"/>
      <c r="K39" s="18"/>
      <c r="L39" s="3"/>
      <c r="M39" s="3"/>
      <c r="N39" s="17"/>
      <c r="O39" s="62"/>
      <c r="P39" s="62"/>
      <c r="Q39" s="62"/>
      <c r="R39" s="62"/>
      <c r="S39" s="62"/>
      <c r="T39" s="63"/>
      <c r="U39" s="63"/>
      <c r="V39" s="63"/>
      <c r="W39" s="63"/>
      <c r="X39" s="63"/>
      <c r="Y39" s="63"/>
      <c r="Z39" s="64"/>
      <c r="AA39" s="25"/>
      <c r="AB39" s="26"/>
    </row>
  </sheetData>
  <mergeCells count="9">
    <mergeCell ref="I18:J18"/>
    <mergeCell ref="L18:M18"/>
    <mergeCell ref="L4:M4"/>
    <mergeCell ref="I4:J4"/>
    <mergeCell ref="D2:F2"/>
    <mergeCell ref="I10:J10"/>
    <mergeCell ref="L10:M10"/>
    <mergeCell ref="I13:J13"/>
    <mergeCell ref="L13:M13"/>
  </mergeCells>
  <printOptions horizontalCentered="1"/>
  <pageMargins left="0.51181102362204722" right="0.31496062992125984" top="0.55118110236220474" bottom="0.55118110236220474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3CD5-787A-4322-8929-758CFAE26C63}">
  <sheetPr>
    <tabColor rgb="FFFFFF00"/>
  </sheetPr>
  <dimension ref="A1:AM60"/>
  <sheetViews>
    <sheetView topLeftCell="B7" workbookViewId="0">
      <selection activeCell="N9" sqref="N9"/>
    </sheetView>
  </sheetViews>
  <sheetFormatPr baseColWidth="10" defaultRowHeight="15" x14ac:dyDescent="0.25"/>
  <cols>
    <col min="3" max="3" width="1.7109375" customWidth="1"/>
    <col min="4" max="4" width="62.7109375" customWidth="1"/>
    <col min="5" max="6" width="14.7109375" customWidth="1"/>
    <col min="7" max="7" width="1.7109375" customWidth="1"/>
    <col min="8" max="8" width="2.7109375" customWidth="1"/>
    <col min="9" max="9" width="14.42578125" style="27" customWidth="1"/>
    <col min="10" max="10" width="13.28515625" customWidth="1"/>
    <col min="11" max="11" width="2.7109375" customWidth="1"/>
    <col min="12" max="13" width="11.5703125" customWidth="1"/>
    <col min="14" max="14" width="2.7109375" customWidth="1"/>
    <col min="15" max="15" width="1.7109375" customWidth="1"/>
    <col min="16" max="26" width="16.140625" style="47" bestFit="1" customWidth="1"/>
    <col min="27" max="29" width="16.140625" style="47" customWidth="1"/>
    <col min="30" max="33" width="16.140625" style="37" customWidth="1"/>
    <col min="34" max="35" width="15.85546875" style="37" customWidth="1"/>
    <col min="36" max="36" width="14.5703125" style="37" customWidth="1"/>
    <col min="37" max="37" width="11.42578125" customWidth="1"/>
    <col min="38" max="38" width="14.5703125" customWidth="1"/>
    <col min="39" max="39" width="11.42578125" customWidth="1"/>
  </cols>
  <sheetData>
    <row r="1" spans="1:39" ht="9.9499999999999993" customHeight="1" x14ac:dyDescent="0.25">
      <c r="C1" s="74"/>
      <c r="D1" s="75"/>
      <c r="E1" s="75"/>
      <c r="F1" s="75"/>
      <c r="G1" s="76"/>
      <c r="P1" s="191" t="s">
        <v>49</v>
      </c>
      <c r="Q1" s="187" t="s">
        <v>49</v>
      </c>
      <c r="R1" s="173" t="s">
        <v>86</v>
      </c>
    </row>
    <row r="2" spans="1:39" s="1" customFormat="1" ht="24.75" x14ac:dyDescent="0.5">
      <c r="A2"/>
      <c r="B2"/>
      <c r="C2" s="77"/>
      <c r="D2" s="210" t="s">
        <v>48</v>
      </c>
      <c r="E2" s="211"/>
      <c r="F2" s="212"/>
      <c r="G2" s="86"/>
      <c r="H2" s="24"/>
      <c r="I2" s="21" t="s">
        <v>4</v>
      </c>
      <c r="J2" s="16"/>
      <c r="K2" s="18"/>
      <c r="L2" s="2" t="s">
        <v>2</v>
      </c>
      <c r="M2" s="5" t="s">
        <v>3</v>
      </c>
      <c r="N2" s="3"/>
      <c r="O2" s="17"/>
      <c r="P2" s="192">
        <v>45632</v>
      </c>
      <c r="Q2" s="188">
        <v>45589</v>
      </c>
      <c r="R2" s="181">
        <v>45565</v>
      </c>
      <c r="S2" s="36">
        <v>45533</v>
      </c>
      <c r="T2" s="41">
        <v>45482</v>
      </c>
      <c r="U2" s="57">
        <v>45472</v>
      </c>
      <c r="V2" s="156">
        <v>45453</v>
      </c>
      <c r="W2" s="36">
        <v>45424</v>
      </c>
      <c r="X2" s="41">
        <v>45403</v>
      </c>
      <c r="Y2" s="41">
        <v>45377</v>
      </c>
      <c r="Z2" s="41">
        <v>45317</v>
      </c>
      <c r="AA2" s="36">
        <v>45290</v>
      </c>
      <c r="AB2" s="36">
        <v>45290</v>
      </c>
      <c r="AC2" s="56" t="s">
        <v>42</v>
      </c>
      <c r="AD2" s="35"/>
      <c r="AE2" s="35"/>
      <c r="AF2" s="35"/>
      <c r="AG2" s="35"/>
      <c r="AH2" s="35"/>
      <c r="AI2" s="35"/>
      <c r="AJ2" s="35">
        <v>0.25</v>
      </c>
      <c r="AK2" s="8"/>
      <c r="AL2" s="9"/>
    </row>
    <row r="3" spans="1:39" ht="9.9499999999999993" customHeight="1" x14ac:dyDescent="0.35">
      <c r="C3" s="78"/>
      <c r="D3" s="73"/>
      <c r="E3" s="73"/>
      <c r="F3" s="73"/>
      <c r="G3" s="88"/>
      <c r="H3" s="24"/>
      <c r="I3" s="98"/>
      <c r="J3" s="15"/>
      <c r="K3" s="3"/>
      <c r="L3" s="3"/>
      <c r="M3" s="4"/>
      <c r="N3" s="3"/>
      <c r="O3" s="46"/>
      <c r="P3" s="36"/>
      <c r="Q3" s="36"/>
      <c r="R3" s="36"/>
      <c r="S3" s="36"/>
      <c r="T3" s="41"/>
      <c r="U3" s="57"/>
      <c r="V3" s="156"/>
      <c r="W3" s="36"/>
      <c r="X3" s="41"/>
      <c r="Y3" s="41"/>
      <c r="Z3" s="41"/>
      <c r="AA3" s="36"/>
      <c r="AB3" s="36"/>
      <c r="AC3" s="57">
        <v>45274</v>
      </c>
      <c r="AD3" s="41">
        <v>45271</v>
      </c>
      <c r="AE3" s="41">
        <v>45268</v>
      </c>
      <c r="AF3" s="41">
        <v>45230</v>
      </c>
      <c r="AG3" s="41">
        <v>45218</v>
      </c>
      <c r="AH3" s="41">
        <v>45183</v>
      </c>
      <c r="AI3" s="39">
        <v>45161</v>
      </c>
      <c r="AJ3" s="36">
        <v>45155</v>
      </c>
      <c r="AK3" s="25"/>
      <c r="AL3" s="26"/>
      <c r="AM3" s="34"/>
    </row>
    <row r="4" spans="1:39" ht="9.9499999999999993" customHeight="1" x14ac:dyDescent="0.35">
      <c r="C4" s="24"/>
      <c r="D4" s="71"/>
      <c r="E4" s="72"/>
      <c r="F4" s="189">
        <f ca="1">TODAY()</f>
        <v>45664</v>
      </c>
      <c r="G4" s="24"/>
      <c r="H4" s="24"/>
      <c r="I4" s="14"/>
      <c r="J4" s="15"/>
      <c r="K4" s="18"/>
      <c r="L4" s="3"/>
      <c r="M4" s="3"/>
      <c r="N4" s="3"/>
      <c r="O4" s="17"/>
      <c r="P4" s="184" t="s">
        <v>49</v>
      </c>
      <c r="Q4" s="184" t="s">
        <v>49</v>
      </c>
      <c r="R4" s="184" t="s">
        <v>49</v>
      </c>
      <c r="S4" s="148" t="s">
        <v>110</v>
      </c>
      <c r="T4" s="103" t="s">
        <v>104</v>
      </c>
      <c r="U4" s="104" t="s">
        <v>81</v>
      </c>
      <c r="V4" s="157" t="s">
        <v>49</v>
      </c>
      <c r="W4" s="148" t="s">
        <v>81</v>
      </c>
      <c r="X4" s="103" t="s">
        <v>81</v>
      </c>
      <c r="Y4" s="103" t="s">
        <v>49</v>
      </c>
      <c r="Z4" s="103" t="s">
        <v>49</v>
      </c>
      <c r="AA4" s="104">
        <v>45295</v>
      </c>
      <c r="AB4" s="62"/>
      <c r="AC4" s="62"/>
      <c r="AD4" s="63"/>
      <c r="AE4" s="63"/>
      <c r="AF4" s="63"/>
      <c r="AG4" s="63"/>
      <c r="AH4" s="63"/>
      <c r="AI4" s="63"/>
      <c r="AJ4" s="64"/>
      <c r="AK4" s="25"/>
      <c r="AL4" s="26"/>
    </row>
    <row r="5" spans="1:39" ht="9.9499999999999993" customHeight="1" x14ac:dyDescent="0.35">
      <c r="C5" s="81"/>
      <c r="D5" s="82"/>
      <c r="E5" s="83"/>
      <c r="F5" s="84"/>
      <c r="G5" s="85"/>
      <c r="H5" s="24"/>
      <c r="I5" s="14"/>
      <c r="J5" s="15"/>
      <c r="K5" s="18"/>
      <c r="L5" s="3"/>
      <c r="M5" s="3"/>
      <c r="N5" s="3"/>
      <c r="O5" s="17"/>
      <c r="P5" s="63"/>
      <c r="Q5" s="63"/>
      <c r="R5" s="63"/>
      <c r="S5" s="100"/>
      <c r="T5" s="100"/>
      <c r="U5" s="100"/>
      <c r="V5" s="100"/>
      <c r="W5" s="100"/>
      <c r="X5" s="100">
        <v>160424</v>
      </c>
      <c r="Y5" s="100">
        <v>290324</v>
      </c>
      <c r="Z5" s="100">
        <v>260124</v>
      </c>
      <c r="AA5" s="62" t="s">
        <v>44</v>
      </c>
      <c r="AB5" s="62"/>
      <c r="AC5" s="62"/>
      <c r="AD5" s="63"/>
      <c r="AE5" s="63"/>
      <c r="AF5" s="63"/>
      <c r="AG5" s="63"/>
      <c r="AH5" s="63"/>
      <c r="AI5" s="63"/>
      <c r="AJ5" s="64"/>
      <c r="AK5" s="25"/>
      <c r="AL5" s="26"/>
    </row>
    <row r="6" spans="1:39" ht="21" x14ac:dyDescent="0.35">
      <c r="A6" t="s">
        <v>82</v>
      </c>
      <c r="B6" s="162"/>
      <c r="C6" s="77"/>
      <c r="D6" s="89" t="s">
        <v>7</v>
      </c>
      <c r="E6" s="92"/>
      <c r="F6" s="93"/>
      <c r="G6" s="86"/>
      <c r="H6" s="24"/>
      <c r="I6" s="201"/>
      <c r="J6" s="202"/>
      <c r="K6" s="18"/>
      <c r="L6" s="203"/>
      <c r="M6" s="204"/>
      <c r="N6" s="3"/>
      <c r="O6" s="17"/>
      <c r="P6" s="196">
        <v>45632</v>
      </c>
      <c r="Q6" s="182">
        <v>45582</v>
      </c>
      <c r="R6" s="182">
        <v>45582</v>
      </c>
      <c r="S6" s="171">
        <v>45533</v>
      </c>
      <c r="T6" s="164">
        <v>45482</v>
      </c>
      <c r="U6" s="155">
        <v>45453</v>
      </c>
      <c r="V6" s="155">
        <v>45453</v>
      </c>
      <c r="W6" s="145">
        <v>45424</v>
      </c>
      <c r="X6" s="145">
        <v>45398</v>
      </c>
      <c r="Y6" s="95"/>
      <c r="Z6" s="95"/>
      <c r="AA6" s="95"/>
      <c r="AB6" s="68"/>
      <c r="AC6" s="68"/>
      <c r="AD6" s="69"/>
      <c r="AE6" s="69"/>
      <c r="AF6" s="69"/>
      <c r="AG6" s="69"/>
      <c r="AH6" s="69"/>
      <c r="AI6" s="69"/>
      <c r="AJ6" s="69">
        <v>0</v>
      </c>
      <c r="AK6" s="70"/>
      <c r="AL6" s="70"/>
    </row>
    <row r="7" spans="1:39" ht="21" x14ac:dyDescent="0.35">
      <c r="B7" s="151"/>
      <c r="C7" s="77"/>
      <c r="D7" s="10" t="s">
        <v>16</v>
      </c>
      <c r="E7" s="11">
        <f t="shared" ref="E7" si="0">I7</f>
        <v>27200</v>
      </c>
      <c r="F7" s="19">
        <f t="shared" ref="F7" si="1">J7</f>
        <v>17700</v>
      </c>
      <c r="G7" s="86"/>
      <c r="H7" s="24"/>
      <c r="I7" s="14">
        <f>MROUND(L7+48,100)</f>
        <v>27200</v>
      </c>
      <c r="J7" s="14">
        <f>MROUND(M7+48,100)</f>
        <v>17700</v>
      </c>
      <c r="K7" s="18"/>
      <c r="L7" s="3">
        <f t="shared" ref="L7:L22" si="2">P7*2</f>
        <v>27200</v>
      </c>
      <c r="M7" s="4">
        <f t="shared" ref="M7:M22" si="3">P7*1.3</f>
        <v>17680</v>
      </c>
      <c r="N7" s="3"/>
      <c r="O7" s="42"/>
      <c r="P7" s="195">
        <v>13600</v>
      </c>
      <c r="Q7" s="185">
        <v>13600</v>
      </c>
      <c r="R7" s="183">
        <v>13600</v>
      </c>
      <c r="S7" s="172">
        <v>12000</v>
      </c>
      <c r="T7" s="165">
        <v>13125</v>
      </c>
      <c r="U7" s="158">
        <v>13125</v>
      </c>
      <c r="V7" s="158">
        <v>13125</v>
      </c>
      <c r="W7" s="150">
        <v>9200</v>
      </c>
      <c r="X7" s="101">
        <v>9200</v>
      </c>
      <c r="Y7" s="101">
        <v>9320</v>
      </c>
      <c r="Z7" s="101">
        <v>9320</v>
      </c>
      <c r="AA7" s="96">
        <v>9000</v>
      </c>
      <c r="AB7" s="65">
        <v>7412.5</v>
      </c>
      <c r="AC7" s="65">
        <f>AE7*1.25</f>
        <v>7412.5</v>
      </c>
      <c r="AD7" s="66">
        <v>5930</v>
      </c>
      <c r="AE7" s="66">
        <v>5930</v>
      </c>
      <c r="AF7" s="67">
        <v>5100</v>
      </c>
      <c r="AG7" s="38">
        <v>4826</v>
      </c>
      <c r="AH7" s="38">
        <v>4616</v>
      </c>
      <c r="AI7" s="38">
        <v>4616</v>
      </c>
      <c r="AJ7" s="33">
        <v>4770</v>
      </c>
      <c r="AK7" s="33">
        <v>3816</v>
      </c>
      <c r="AL7" s="20">
        <v>45138</v>
      </c>
      <c r="AM7" s="22"/>
    </row>
    <row r="8" spans="1:39" ht="21" hidden="1" x14ac:dyDescent="0.35">
      <c r="A8" s="37"/>
      <c r="B8" s="151"/>
      <c r="C8" s="77" t="s">
        <v>111</v>
      </c>
      <c r="D8" s="10" t="s">
        <v>22</v>
      </c>
      <c r="E8" s="11">
        <f t="shared" ref="E8:E9" si="4">I8</f>
        <v>5000</v>
      </c>
      <c r="F8" s="19">
        <f t="shared" ref="F8:F9" si="5">J8</f>
        <v>3300</v>
      </c>
      <c r="G8" s="86"/>
      <c r="H8" s="24" t="s">
        <v>108</v>
      </c>
      <c r="I8" s="14">
        <f t="shared" ref="I8:J9" si="6">MROUND(L8+48,100)</f>
        <v>5000</v>
      </c>
      <c r="J8" s="14">
        <f t="shared" si="6"/>
        <v>3300</v>
      </c>
      <c r="K8" s="18"/>
      <c r="L8" s="3">
        <f t="shared" si="2"/>
        <v>5000</v>
      </c>
      <c r="M8" s="4">
        <f t="shared" si="3"/>
        <v>3250</v>
      </c>
      <c r="N8" s="168">
        <f>N7/4.55</f>
        <v>0</v>
      </c>
      <c r="O8" s="17"/>
      <c r="P8" s="194">
        <v>2500</v>
      </c>
      <c r="Q8" s="63">
        <v>2500</v>
      </c>
      <c r="R8" s="63">
        <v>2500</v>
      </c>
      <c r="S8" s="166">
        <v>2500</v>
      </c>
      <c r="T8" s="166">
        <v>2500</v>
      </c>
      <c r="U8" s="169">
        <v>2500</v>
      </c>
      <c r="V8" s="159">
        <f t="shared" ref="V8:Y8" si="7">V7/5</f>
        <v>2625</v>
      </c>
      <c r="W8" s="48">
        <f t="shared" si="7"/>
        <v>1840</v>
      </c>
      <c r="X8" s="48">
        <f t="shared" si="7"/>
        <v>1840</v>
      </c>
      <c r="Y8" s="48">
        <f t="shared" si="7"/>
        <v>1864</v>
      </c>
      <c r="Z8" s="48">
        <v>1864</v>
      </c>
      <c r="AA8" s="48">
        <v>1800</v>
      </c>
      <c r="AB8" s="48">
        <v>1482.5</v>
      </c>
      <c r="AC8" s="48">
        <f>AC7/5</f>
        <v>1482.5</v>
      </c>
      <c r="AD8" s="53">
        <f>AD7/5</f>
        <v>1186</v>
      </c>
      <c r="AE8" s="53">
        <v>1186</v>
      </c>
      <c r="AF8" s="53">
        <v>1020</v>
      </c>
      <c r="AG8" s="38">
        <v>965.2</v>
      </c>
      <c r="AH8" s="38">
        <v>923.2</v>
      </c>
      <c r="AI8" s="38">
        <v>923.2</v>
      </c>
      <c r="AJ8" s="33">
        <v>937.5</v>
      </c>
      <c r="AK8" s="8">
        <v>750</v>
      </c>
      <c r="AL8" s="20" t="s">
        <v>29</v>
      </c>
    </row>
    <row r="9" spans="1:39" ht="21" x14ac:dyDescent="0.35">
      <c r="A9" s="37"/>
      <c r="B9" s="151"/>
      <c r="C9" s="77"/>
      <c r="D9" s="10" t="s">
        <v>23</v>
      </c>
      <c r="E9" s="11">
        <f t="shared" si="4"/>
        <v>2900</v>
      </c>
      <c r="F9" s="19">
        <f t="shared" si="5"/>
        <v>1900</v>
      </c>
      <c r="G9" s="86"/>
      <c r="H9" s="24"/>
      <c r="I9" s="14">
        <f t="shared" si="6"/>
        <v>2900</v>
      </c>
      <c r="J9" s="14">
        <f t="shared" si="6"/>
        <v>1900</v>
      </c>
      <c r="K9" s="18"/>
      <c r="L9" s="3">
        <f t="shared" si="2"/>
        <v>2833.3333333333335</v>
      </c>
      <c r="M9" s="4">
        <f t="shared" si="3"/>
        <v>1841.6666666666667</v>
      </c>
      <c r="N9" s="168">
        <f>N7/8.8</f>
        <v>0</v>
      </c>
      <c r="O9" s="17"/>
      <c r="P9" s="194">
        <f>P7/9.6</f>
        <v>1416.6666666666667</v>
      </c>
      <c r="Q9" s="63">
        <f>Q7/9.6</f>
        <v>1416.6666666666667</v>
      </c>
      <c r="R9" s="63">
        <f>R7/9.6</f>
        <v>1416.6666666666667</v>
      </c>
      <c r="S9" s="166">
        <v>1250</v>
      </c>
      <c r="T9" s="166">
        <v>1250</v>
      </c>
      <c r="U9" s="169">
        <v>1250</v>
      </c>
      <c r="V9" s="159">
        <f t="shared" ref="V9:Y9" si="8">V7/15</f>
        <v>875</v>
      </c>
      <c r="W9" s="48">
        <f t="shared" si="8"/>
        <v>613.33333333333337</v>
      </c>
      <c r="X9" s="48">
        <f t="shared" si="8"/>
        <v>613.33333333333337</v>
      </c>
      <c r="Y9" s="48">
        <f t="shared" si="8"/>
        <v>621.33333333333337</v>
      </c>
      <c r="Z9" s="48">
        <v>621.33333333333337</v>
      </c>
      <c r="AA9" s="48">
        <v>600</v>
      </c>
      <c r="AB9" s="48">
        <v>494.16666666666669</v>
      </c>
      <c r="AC9" s="48">
        <f>AC7/15</f>
        <v>494.16666666666669</v>
      </c>
      <c r="AD9" s="53">
        <f>AD7/15</f>
        <v>395.33333333333331</v>
      </c>
      <c r="AE9" s="53">
        <v>395.33333333333331</v>
      </c>
      <c r="AF9" s="53">
        <v>340</v>
      </c>
      <c r="AG9" s="38">
        <v>321.73333333333335</v>
      </c>
      <c r="AH9" s="38">
        <v>307.73333333333335</v>
      </c>
      <c r="AI9" s="38">
        <v>307.73333333333335</v>
      </c>
      <c r="AJ9" s="33">
        <v>312.5</v>
      </c>
      <c r="AK9" s="8">
        <v>250</v>
      </c>
      <c r="AL9" s="20" t="s">
        <v>30</v>
      </c>
    </row>
    <row r="10" spans="1:39" ht="21" x14ac:dyDescent="0.35">
      <c r="A10" t="s">
        <v>82</v>
      </c>
      <c r="B10" s="152"/>
      <c r="C10" s="77"/>
      <c r="D10" s="89" t="s">
        <v>6</v>
      </c>
      <c r="E10" s="92"/>
      <c r="F10" s="93"/>
      <c r="G10" s="86"/>
      <c r="H10" s="24"/>
      <c r="I10" s="99"/>
      <c r="J10" s="30"/>
      <c r="K10" s="18"/>
      <c r="L10" s="31"/>
      <c r="M10" s="32"/>
      <c r="N10" s="3"/>
      <c r="O10" s="17"/>
      <c r="P10" s="196">
        <v>45632</v>
      </c>
      <c r="Q10" s="177">
        <v>45565</v>
      </c>
      <c r="R10" s="177">
        <v>45565</v>
      </c>
      <c r="S10" s="171">
        <v>45533</v>
      </c>
      <c r="T10" s="164">
        <v>45482</v>
      </c>
      <c r="U10" s="95"/>
      <c r="V10" s="95"/>
      <c r="W10" s="95"/>
      <c r="X10" s="95"/>
      <c r="Y10" s="95"/>
      <c r="Z10" s="95"/>
      <c r="AA10" s="95"/>
      <c r="AB10" s="48"/>
      <c r="AC10" s="48"/>
      <c r="AD10" s="53"/>
      <c r="AE10" s="53"/>
      <c r="AF10" s="53"/>
      <c r="AG10" s="33"/>
      <c r="AH10" s="33"/>
      <c r="AI10" s="33"/>
      <c r="AJ10" s="33">
        <v>0</v>
      </c>
      <c r="AK10" s="8"/>
      <c r="AL10" s="9"/>
    </row>
    <row r="11" spans="1:39" ht="21" x14ac:dyDescent="0.35">
      <c r="B11" s="151"/>
      <c r="C11" s="77"/>
      <c r="D11" s="10" t="s">
        <v>24</v>
      </c>
      <c r="E11" s="11">
        <v>63500</v>
      </c>
      <c r="F11" s="19">
        <v>41300</v>
      </c>
      <c r="G11" s="86"/>
      <c r="H11" s="24" t="s">
        <v>111</v>
      </c>
      <c r="I11" s="14">
        <f>MROUND(L11+48,100)</f>
        <v>61500</v>
      </c>
      <c r="J11" s="15">
        <f>MROUND(M11+48,100)</f>
        <v>40000</v>
      </c>
      <c r="K11" s="18"/>
      <c r="L11" s="3">
        <f t="shared" si="2"/>
        <v>61472</v>
      </c>
      <c r="M11" s="4">
        <f t="shared" si="3"/>
        <v>39956.800000000003</v>
      </c>
      <c r="N11" s="3"/>
      <c r="O11" s="17"/>
      <c r="P11" s="193">
        <v>30736</v>
      </c>
      <c r="Q11" s="176">
        <v>30736</v>
      </c>
      <c r="R11" s="176">
        <v>30736</v>
      </c>
      <c r="S11" s="147">
        <v>31736</v>
      </c>
      <c r="T11" s="102">
        <v>30736</v>
      </c>
      <c r="U11" s="163">
        <v>27200</v>
      </c>
      <c r="V11" s="102">
        <v>27200</v>
      </c>
      <c r="W11" s="149">
        <v>27200</v>
      </c>
      <c r="X11" s="102">
        <v>25165</v>
      </c>
      <c r="Y11" s="97">
        <v>25165</v>
      </c>
      <c r="Z11" s="97">
        <v>25165</v>
      </c>
      <c r="AA11" s="97">
        <v>25165</v>
      </c>
      <c r="AB11" s="61">
        <v>22105</v>
      </c>
      <c r="AC11" s="61">
        <f>AE11*1.25</f>
        <v>22105</v>
      </c>
      <c r="AD11" s="45">
        <v>17684</v>
      </c>
      <c r="AE11" s="45">
        <v>17684</v>
      </c>
      <c r="AF11" s="52">
        <v>13800</v>
      </c>
      <c r="AG11" s="38">
        <v>10830</v>
      </c>
      <c r="AH11" s="38">
        <v>10830</v>
      </c>
      <c r="AI11" s="38">
        <v>10830</v>
      </c>
      <c r="AJ11" s="33">
        <v>9750</v>
      </c>
      <c r="AK11" s="33">
        <v>7800</v>
      </c>
      <c r="AL11" s="20">
        <v>45138</v>
      </c>
      <c r="AM11" s="22"/>
    </row>
    <row r="12" spans="1:39" ht="21" x14ac:dyDescent="0.35">
      <c r="B12" s="151"/>
      <c r="C12" s="77"/>
      <c r="D12" s="10" t="s">
        <v>17</v>
      </c>
      <c r="E12" s="11">
        <v>6400</v>
      </c>
      <c r="F12" s="19">
        <v>4200</v>
      </c>
      <c r="G12" s="86"/>
      <c r="H12" s="24" t="s">
        <v>111</v>
      </c>
      <c r="I12" s="14">
        <f>MROUND(L12+48,100)</f>
        <v>6200</v>
      </c>
      <c r="J12" s="15">
        <f>MROUND(M12+48,100)</f>
        <v>4000</v>
      </c>
      <c r="K12" s="18"/>
      <c r="L12" s="3">
        <f t="shared" si="2"/>
        <v>6147.2</v>
      </c>
      <c r="M12" s="4">
        <f t="shared" si="3"/>
        <v>3995.68</v>
      </c>
      <c r="N12" s="3"/>
      <c r="O12" s="17"/>
      <c r="P12" s="194">
        <f t="shared" ref="P12:Y12" si="9">P11/10</f>
        <v>3073.6</v>
      </c>
      <c r="Q12" s="64">
        <f t="shared" ref="Q12" si="10">Q11/10</f>
        <v>3073.6</v>
      </c>
      <c r="R12" s="64">
        <f t="shared" ref="R12" si="11">R11/10</f>
        <v>3073.6</v>
      </c>
      <c r="S12" s="160">
        <f t="shared" si="9"/>
        <v>3173.6</v>
      </c>
      <c r="T12" s="160">
        <f t="shared" si="9"/>
        <v>3073.6</v>
      </c>
      <c r="U12" s="48">
        <f t="shared" si="9"/>
        <v>2720</v>
      </c>
      <c r="V12" s="160">
        <f t="shared" si="9"/>
        <v>2720</v>
      </c>
      <c r="W12" s="48">
        <f t="shared" si="9"/>
        <v>2720</v>
      </c>
      <c r="X12" s="48">
        <f t="shared" si="9"/>
        <v>2516.5</v>
      </c>
      <c r="Y12" s="48">
        <f t="shared" si="9"/>
        <v>2516.5</v>
      </c>
      <c r="Z12" s="48">
        <v>2516.5</v>
      </c>
      <c r="AA12" s="48">
        <v>2516.5</v>
      </c>
      <c r="AB12" s="48">
        <v>2210.5</v>
      </c>
      <c r="AC12" s="48">
        <f>AC11/10</f>
        <v>2210.5</v>
      </c>
      <c r="AD12" s="53">
        <f>AD11/10</f>
        <v>1768.4</v>
      </c>
      <c r="AE12" s="53">
        <v>1768.4</v>
      </c>
      <c r="AF12" s="53">
        <v>1380</v>
      </c>
      <c r="AG12" s="38">
        <v>1083</v>
      </c>
      <c r="AH12" s="38">
        <v>1083</v>
      </c>
      <c r="AI12" s="38">
        <v>1083</v>
      </c>
      <c r="AJ12" s="33">
        <v>975</v>
      </c>
      <c r="AK12" s="8">
        <v>780</v>
      </c>
      <c r="AL12" s="20" t="s">
        <v>31</v>
      </c>
    </row>
    <row r="13" spans="1:39" ht="21" x14ac:dyDescent="0.35">
      <c r="A13" t="s">
        <v>82</v>
      </c>
      <c r="B13" s="151"/>
      <c r="C13" s="77"/>
      <c r="D13" s="89" t="s">
        <v>0</v>
      </c>
      <c r="E13" s="92"/>
      <c r="F13" s="93"/>
      <c r="G13" s="86"/>
      <c r="H13" s="24"/>
      <c r="I13" s="99"/>
      <c r="J13" s="30"/>
      <c r="K13" s="18"/>
      <c r="L13" s="31"/>
      <c r="M13" s="32"/>
      <c r="N13" s="3"/>
      <c r="O13" s="17"/>
      <c r="P13" s="196">
        <v>45632</v>
      </c>
      <c r="Q13" s="177">
        <v>45565</v>
      </c>
      <c r="R13" s="177">
        <v>45565</v>
      </c>
      <c r="S13" s="171">
        <v>45533</v>
      </c>
      <c r="T13" s="164">
        <v>45482</v>
      </c>
      <c r="U13" s="95"/>
      <c r="V13" s="95"/>
      <c r="W13" s="95"/>
      <c r="X13" s="95"/>
      <c r="Y13" s="95"/>
      <c r="Z13" s="95"/>
      <c r="AA13" s="95"/>
      <c r="AB13" s="48"/>
      <c r="AC13" s="48"/>
      <c r="AD13" s="53"/>
      <c r="AE13" s="53"/>
      <c r="AF13" s="53"/>
      <c r="AG13" s="33"/>
      <c r="AH13" s="33"/>
      <c r="AI13" s="33"/>
      <c r="AJ13" s="33">
        <v>0</v>
      </c>
      <c r="AK13" s="8"/>
      <c r="AL13" s="9"/>
    </row>
    <row r="14" spans="1:39" ht="21" x14ac:dyDescent="0.35">
      <c r="B14" s="151"/>
      <c r="C14" s="77"/>
      <c r="D14" s="10" t="s">
        <v>36</v>
      </c>
      <c r="E14" s="11">
        <f t="shared" ref="E14" si="12">I14</f>
        <v>34400</v>
      </c>
      <c r="F14" s="19">
        <f t="shared" ref="F14" si="13">J14</f>
        <v>22400</v>
      </c>
      <c r="G14" s="86"/>
      <c r="H14" s="24"/>
      <c r="I14" s="14">
        <f>MROUND(L14+48,100)</f>
        <v>34400</v>
      </c>
      <c r="J14" s="15">
        <f>MROUND(M14+48,100)</f>
        <v>22400</v>
      </c>
      <c r="K14" s="18"/>
      <c r="L14" s="3">
        <f t="shared" si="2"/>
        <v>34400</v>
      </c>
      <c r="M14" s="4">
        <f t="shared" si="3"/>
        <v>22360</v>
      </c>
      <c r="N14" s="3"/>
      <c r="O14" s="17"/>
      <c r="P14" s="193">
        <v>17200</v>
      </c>
      <c r="Q14" s="186">
        <v>14100</v>
      </c>
      <c r="R14" s="176">
        <v>14100</v>
      </c>
      <c r="S14" s="170">
        <v>15100</v>
      </c>
      <c r="T14" s="167">
        <v>9800</v>
      </c>
      <c r="U14" s="163">
        <v>9800</v>
      </c>
      <c r="V14" s="102">
        <v>9800</v>
      </c>
      <c r="W14" s="102">
        <v>9800</v>
      </c>
      <c r="X14" s="102">
        <v>9800</v>
      </c>
      <c r="Y14" s="97">
        <v>8000</v>
      </c>
      <c r="Z14" s="97">
        <v>8000</v>
      </c>
      <c r="AA14" s="97">
        <v>8000</v>
      </c>
      <c r="AB14" s="61">
        <v>6562.5</v>
      </c>
      <c r="AC14" s="61">
        <f>AE14*1.25</f>
        <v>6562.5</v>
      </c>
      <c r="AD14" s="52">
        <v>5250</v>
      </c>
      <c r="AE14" s="52">
        <v>5250</v>
      </c>
      <c r="AF14" s="52">
        <v>5250</v>
      </c>
      <c r="AG14" s="40">
        <v>5250</v>
      </c>
      <c r="AH14" s="40">
        <v>5250</v>
      </c>
      <c r="AI14" s="40">
        <v>5250</v>
      </c>
      <c r="AJ14" s="33">
        <v>4687.5</v>
      </c>
      <c r="AK14" s="33">
        <v>3750</v>
      </c>
      <c r="AL14" s="20">
        <v>45138</v>
      </c>
      <c r="AM14" s="22"/>
    </row>
    <row r="15" spans="1:39" ht="21" hidden="1" x14ac:dyDescent="0.35">
      <c r="B15" s="151"/>
      <c r="C15" s="77" t="s">
        <v>111</v>
      </c>
      <c r="D15" s="10" t="s">
        <v>20</v>
      </c>
      <c r="E15" s="11">
        <v>2900</v>
      </c>
      <c r="F15" s="19">
        <v>1900</v>
      </c>
      <c r="G15" s="86"/>
      <c r="H15" s="24"/>
      <c r="I15" s="14">
        <f t="shared" ref="I15:J16" si="14">MROUND(L15+48,100)</f>
        <v>3500</v>
      </c>
      <c r="J15" s="15">
        <f t="shared" si="14"/>
        <v>2300</v>
      </c>
      <c r="K15" s="18"/>
      <c r="L15" s="3">
        <f t="shared" si="2"/>
        <v>3440</v>
      </c>
      <c r="M15" s="4">
        <f t="shared" si="3"/>
        <v>2236</v>
      </c>
      <c r="N15" s="3"/>
      <c r="O15" s="17"/>
      <c r="P15" s="194">
        <f>P14/10</f>
        <v>1720</v>
      </c>
      <c r="Q15" s="175">
        <f>Q14/10</f>
        <v>1410</v>
      </c>
      <c r="R15" s="175">
        <f>R14/10</f>
        <v>1410</v>
      </c>
      <c r="S15" s="166">
        <f>S14/10</f>
        <v>1510</v>
      </c>
      <c r="T15" s="166">
        <f>T14/10</f>
        <v>980</v>
      </c>
      <c r="U15" s="48">
        <v>995</v>
      </c>
      <c r="V15" s="160">
        <v>995</v>
      </c>
      <c r="W15" s="48">
        <v>995</v>
      </c>
      <c r="X15" s="48">
        <v>995</v>
      </c>
      <c r="Y15" s="48">
        <v>995</v>
      </c>
      <c r="Z15" s="48">
        <v>995</v>
      </c>
      <c r="AA15" s="48">
        <v>995</v>
      </c>
      <c r="AB15" s="48">
        <v>815</v>
      </c>
      <c r="AC15" s="48">
        <v>815</v>
      </c>
      <c r="AD15" s="53">
        <v>815</v>
      </c>
      <c r="AE15" s="53">
        <v>815</v>
      </c>
      <c r="AF15" s="53">
        <v>815</v>
      </c>
      <c r="AG15" s="40">
        <v>815</v>
      </c>
      <c r="AH15" s="40">
        <v>815</v>
      </c>
      <c r="AI15" s="40">
        <v>815</v>
      </c>
      <c r="AJ15" s="33">
        <v>727.5</v>
      </c>
      <c r="AK15" s="8">
        <v>582</v>
      </c>
      <c r="AL15" s="20" t="s">
        <v>32</v>
      </c>
    </row>
    <row r="16" spans="1:39" ht="21" x14ac:dyDescent="0.35">
      <c r="B16" s="151"/>
      <c r="C16" s="77"/>
      <c r="D16" s="10" t="s">
        <v>18</v>
      </c>
      <c r="E16" s="11">
        <f t="shared" ref="E16" si="15">I16</f>
        <v>2300</v>
      </c>
      <c r="F16" s="19">
        <f t="shared" ref="F16" si="16">J16</f>
        <v>1500</v>
      </c>
      <c r="G16" s="86"/>
      <c r="H16" s="24"/>
      <c r="I16" s="14">
        <f t="shared" si="14"/>
        <v>2300</v>
      </c>
      <c r="J16" s="15">
        <f t="shared" si="14"/>
        <v>1500</v>
      </c>
      <c r="K16" s="18"/>
      <c r="L16" s="3">
        <f t="shared" si="2"/>
        <v>2219.3548387096776</v>
      </c>
      <c r="M16" s="4">
        <f t="shared" si="3"/>
        <v>1442.5806451612905</v>
      </c>
      <c r="N16" s="3"/>
      <c r="O16" s="17"/>
      <c r="P16" s="194">
        <f>P14/15.5</f>
        <v>1109.6774193548388</v>
      </c>
      <c r="Q16" s="64">
        <f>Q14/15.5</f>
        <v>909.67741935483866</v>
      </c>
      <c r="R16" s="64">
        <f>R14/15.5</f>
        <v>909.67741935483866</v>
      </c>
      <c r="S16" s="166">
        <f>S14/15.5</f>
        <v>974.19354838709683</v>
      </c>
      <c r="T16" s="166">
        <f>T14/15.5</f>
        <v>632.25806451612902</v>
      </c>
      <c r="U16" s="48">
        <v>500</v>
      </c>
      <c r="V16" s="160">
        <v>500</v>
      </c>
      <c r="W16" s="48">
        <v>500</v>
      </c>
      <c r="X16" s="48">
        <v>500</v>
      </c>
      <c r="Y16" s="48">
        <v>500</v>
      </c>
      <c r="Z16" s="48">
        <v>500</v>
      </c>
      <c r="AA16" s="48">
        <v>500</v>
      </c>
      <c r="AB16" s="48">
        <v>407</v>
      </c>
      <c r="AC16" s="48">
        <v>407</v>
      </c>
      <c r="AD16" s="53">
        <v>407</v>
      </c>
      <c r="AE16" s="53">
        <v>407</v>
      </c>
      <c r="AF16" s="53">
        <v>407</v>
      </c>
      <c r="AG16" s="40">
        <v>407</v>
      </c>
      <c r="AH16" s="40">
        <v>407</v>
      </c>
      <c r="AI16" s="40">
        <v>407</v>
      </c>
      <c r="AJ16" s="33">
        <v>363.75</v>
      </c>
      <c r="AK16" s="8">
        <v>291</v>
      </c>
      <c r="AL16" s="20" t="s">
        <v>33</v>
      </c>
    </row>
    <row r="17" spans="1:39" ht="21" x14ac:dyDescent="0.35">
      <c r="A17" t="s">
        <v>83</v>
      </c>
      <c r="B17" s="151"/>
      <c r="C17" s="77"/>
      <c r="D17" s="89" t="s">
        <v>9</v>
      </c>
      <c r="E17" s="92"/>
      <c r="F17" s="93"/>
      <c r="G17" s="86"/>
      <c r="H17" s="24"/>
      <c r="I17" s="99"/>
      <c r="J17" s="30"/>
      <c r="K17" s="18"/>
      <c r="L17" s="31"/>
      <c r="M17" s="32"/>
      <c r="N17" s="3"/>
      <c r="O17" s="17"/>
      <c r="P17" s="196">
        <v>45632</v>
      </c>
      <c r="Q17" s="182">
        <v>45610</v>
      </c>
      <c r="R17" s="177">
        <v>45565</v>
      </c>
      <c r="S17" s="164">
        <v>45482</v>
      </c>
      <c r="T17" s="164">
        <v>45482</v>
      </c>
      <c r="U17" s="145">
        <v>45455</v>
      </c>
      <c r="V17" s="155">
        <v>45453</v>
      </c>
      <c r="W17" s="145">
        <v>45359</v>
      </c>
      <c r="X17" s="145">
        <v>45359</v>
      </c>
      <c r="Y17" s="95"/>
      <c r="Z17" s="95"/>
      <c r="AA17" s="95"/>
      <c r="AB17" s="48"/>
      <c r="AC17" s="48"/>
      <c r="AD17" s="53"/>
      <c r="AE17" s="53"/>
      <c r="AF17" s="53"/>
      <c r="AG17" s="33"/>
      <c r="AH17" s="33"/>
      <c r="AI17" s="33"/>
      <c r="AJ17" s="33">
        <v>0</v>
      </c>
      <c r="AK17" s="8"/>
      <c r="AL17" s="9"/>
    </row>
    <row r="18" spans="1:39" ht="21" x14ac:dyDescent="0.35">
      <c r="B18" s="151"/>
      <c r="C18" s="77"/>
      <c r="D18" s="10" t="s">
        <v>21</v>
      </c>
      <c r="E18" s="11">
        <f t="shared" ref="E18:F19" si="17">I18</f>
        <v>21900</v>
      </c>
      <c r="F18" s="19">
        <f t="shared" si="17"/>
        <v>14300</v>
      </c>
      <c r="G18" s="86"/>
      <c r="H18" s="24"/>
      <c r="I18" s="14">
        <f>MROUND(L18+48,100)</f>
        <v>21900</v>
      </c>
      <c r="J18" s="15">
        <f>MROUND(M18+48,100)</f>
        <v>14300</v>
      </c>
      <c r="K18" s="18"/>
      <c r="L18" s="3">
        <f t="shared" si="2"/>
        <v>21900</v>
      </c>
      <c r="M18" s="4">
        <f t="shared" si="3"/>
        <v>14235</v>
      </c>
      <c r="N18" s="3"/>
      <c r="O18" s="49"/>
      <c r="P18" s="193">
        <v>10950</v>
      </c>
      <c r="Q18" s="190">
        <v>10950</v>
      </c>
      <c r="R18" s="176">
        <v>10750</v>
      </c>
      <c r="S18" s="102">
        <v>8200</v>
      </c>
      <c r="T18" s="102">
        <v>8200</v>
      </c>
      <c r="U18" s="163">
        <v>8200</v>
      </c>
      <c r="V18" s="161">
        <v>8200</v>
      </c>
      <c r="W18" s="147">
        <v>8500</v>
      </c>
      <c r="X18" s="102">
        <v>8500</v>
      </c>
      <c r="Y18" s="144">
        <v>9200</v>
      </c>
      <c r="Z18" s="102">
        <v>6400</v>
      </c>
      <c r="AA18" s="61">
        <v>4375</v>
      </c>
      <c r="AB18" s="61">
        <v>4375</v>
      </c>
      <c r="AC18" s="61">
        <f>AE18*1.25</f>
        <v>4375</v>
      </c>
      <c r="AD18" s="54">
        <v>3500</v>
      </c>
      <c r="AE18" s="54">
        <v>3500</v>
      </c>
      <c r="AF18" s="54">
        <v>3500</v>
      </c>
      <c r="AG18" s="50">
        <v>3101</v>
      </c>
      <c r="AH18" s="38">
        <v>3000</v>
      </c>
      <c r="AI18" s="38">
        <v>3000</v>
      </c>
      <c r="AJ18" s="33">
        <v>3102.5</v>
      </c>
      <c r="AK18" s="33">
        <v>2482</v>
      </c>
      <c r="AL18" s="20">
        <v>45146</v>
      </c>
      <c r="AM18" s="22"/>
    </row>
    <row r="19" spans="1:39" ht="21" x14ac:dyDescent="0.35">
      <c r="B19" s="151"/>
      <c r="C19" s="77"/>
      <c r="D19" s="10" t="s">
        <v>19</v>
      </c>
      <c r="E19" s="11">
        <f t="shared" si="17"/>
        <v>2600</v>
      </c>
      <c r="F19" s="19">
        <f t="shared" si="17"/>
        <v>1700</v>
      </c>
      <c r="G19" s="86"/>
      <c r="H19" s="24"/>
      <c r="I19" s="14">
        <f>MROUND(L19+48,100)</f>
        <v>2600</v>
      </c>
      <c r="J19" s="15">
        <f>MROUND(M19+48,100)</f>
        <v>1700</v>
      </c>
      <c r="K19" s="18"/>
      <c r="L19" s="3">
        <f t="shared" si="2"/>
        <v>2543.5540069686413</v>
      </c>
      <c r="M19" s="4">
        <f t="shared" si="3"/>
        <v>1653.3101045296169</v>
      </c>
      <c r="N19" s="3"/>
      <c r="O19" s="17"/>
      <c r="P19" s="194">
        <f t="shared" ref="P19:Y19" si="18">P18/8.61</f>
        <v>1271.7770034843206</v>
      </c>
      <c r="Q19" s="63">
        <f t="shared" ref="Q19" si="19">Q18/8.61</f>
        <v>1271.7770034843206</v>
      </c>
      <c r="R19" s="64">
        <f t="shared" ref="R19" si="20">R18/8.61</f>
        <v>1248.548199767712</v>
      </c>
      <c r="S19" s="160">
        <f t="shared" si="18"/>
        <v>952.38095238095241</v>
      </c>
      <c r="T19" s="160">
        <f t="shared" si="18"/>
        <v>952.38095238095241</v>
      </c>
      <c r="U19" s="48">
        <f t="shared" si="18"/>
        <v>952.38095238095241</v>
      </c>
      <c r="V19" s="159">
        <f t="shared" si="18"/>
        <v>952.38095238095241</v>
      </c>
      <c r="W19" s="48">
        <f t="shared" si="18"/>
        <v>987.22415795586539</v>
      </c>
      <c r="X19" s="48">
        <f t="shared" si="18"/>
        <v>987.22415795586539</v>
      </c>
      <c r="Y19" s="48">
        <f t="shared" si="18"/>
        <v>1068.5249709639954</v>
      </c>
      <c r="Z19" s="48">
        <v>743.32171893147506</v>
      </c>
      <c r="AA19" s="48">
        <v>508.13008130081306</v>
      </c>
      <c r="AB19" s="48">
        <v>508.13008130081306</v>
      </c>
      <c r="AC19" s="48">
        <f>AC18/8.61</f>
        <v>508.13008130081306</v>
      </c>
      <c r="AD19" s="53">
        <f>AD18/8.61</f>
        <v>406.50406504065046</v>
      </c>
      <c r="AE19" s="53">
        <v>406.50406504065046</v>
      </c>
      <c r="AF19" s="53">
        <v>406.50406504065046</v>
      </c>
      <c r="AG19" s="38">
        <v>360.16260162601628</v>
      </c>
      <c r="AH19" s="38">
        <v>348.43205574912895</v>
      </c>
      <c r="AI19" s="38">
        <v>348.43205574912895</v>
      </c>
      <c r="AJ19" s="33">
        <v>360</v>
      </c>
      <c r="AK19" s="8">
        <v>288</v>
      </c>
      <c r="AL19" s="9" t="s">
        <v>34</v>
      </c>
    </row>
    <row r="20" spans="1:39" ht="21" x14ac:dyDescent="0.35">
      <c r="A20" t="s">
        <v>84</v>
      </c>
      <c r="B20" s="151"/>
      <c r="C20" s="77"/>
      <c r="D20" s="89" t="s">
        <v>10</v>
      </c>
      <c r="E20" s="92"/>
      <c r="F20" s="93"/>
      <c r="G20" s="86"/>
      <c r="H20" s="24"/>
      <c r="I20" s="99"/>
      <c r="J20" s="30"/>
      <c r="K20" s="18"/>
      <c r="L20" s="31"/>
      <c r="M20" s="32"/>
      <c r="N20" s="3"/>
      <c r="O20" s="17"/>
      <c r="P20" s="177">
        <v>45565</v>
      </c>
      <c r="Q20" s="177">
        <v>45565</v>
      </c>
      <c r="R20" s="177">
        <v>45565</v>
      </c>
      <c r="S20" s="164">
        <v>45503</v>
      </c>
      <c r="T20" s="164">
        <v>45482</v>
      </c>
      <c r="U20" s="95"/>
      <c r="V20" s="95"/>
      <c r="W20" s="95"/>
      <c r="X20" s="95"/>
      <c r="Y20" s="95"/>
      <c r="Z20" s="95"/>
      <c r="AA20" s="95"/>
      <c r="AB20" s="48"/>
      <c r="AC20" s="48"/>
      <c r="AD20" s="53"/>
      <c r="AE20" s="53"/>
      <c r="AF20" s="53"/>
      <c r="AG20" s="33"/>
      <c r="AH20" s="33"/>
      <c r="AI20" s="33"/>
      <c r="AJ20" s="33">
        <v>0</v>
      </c>
      <c r="AK20" s="8"/>
      <c r="AL20" s="9"/>
    </row>
    <row r="21" spans="1:39" ht="21" x14ac:dyDescent="0.35">
      <c r="B21" s="151"/>
      <c r="C21" s="77"/>
      <c r="D21" s="12" t="s">
        <v>1</v>
      </c>
      <c r="E21" s="13">
        <f t="shared" ref="E21:F22" si="21">I21</f>
        <v>14000</v>
      </c>
      <c r="F21" s="19">
        <f t="shared" si="21"/>
        <v>9100</v>
      </c>
      <c r="G21" s="86"/>
      <c r="H21" s="24"/>
      <c r="I21" s="14">
        <f>MROUND(L21+48,100)</f>
        <v>14000</v>
      </c>
      <c r="J21" s="15">
        <f>MROUND(M21+48,100)</f>
        <v>9100</v>
      </c>
      <c r="K21" s="18"/>
      <c r="L21" s="3">
        <f>P21*2</f>
        <v>14000</v>
      </c>
      <c r="M21" s="4">
        <f>P21*1.3</f>
        <v>9100</v>
      </c>
      <c r="N21" s="3"/>
      <c r="O21" s="17"/>
      <c r="P21" s="186">
        <v>7000</v>
      </c>
      <c r="Q21" s="186">
        <v>7000</v>
      </c>
      <c r="R21" s="176">
        <v>7000</v>
      </c>
      <c r="S21" s="167">
        <v>3600</v>
      </c>
      <c r="T21" s="167">
        <v>3300</v>
      </c>
      <c r="U21" s="147">
        <v>3300</v>
      </c>
      <c r="V21" s="102">
        <v>3300</v>
      </c>
      <c r="W21" s="147">
        <v>3300</v>
      </c>
      <c r="X21" s="102">
        <v>3300</v>
      </c>
      <c r="Y21" s="61">
        <f>AE21*1.25</f>
        <v>4125</v>
      </c>
      <c r="Z21" s="61">
        <v>4125</v>
      </c>
      <c r="AA21" s="61">
        <v>4125</v>
      </c>
      <c r="AB21" s="61">
        <v>4125</v>
      </c>
      <c r="AC21" s="61">
        <f>AE21*1.25</f>
        <v>4125</v>
      </c>
      <c r="AD21" s="45">
        <v>3300</v>
      </c>
      <c r="AE21" s="45">
        <v>3300</v>
      </c>
      <c r="AF21" s="52">
        <v>2400</v>
      </c>
      <c r="AG21" s="33">
        <v>2250</v>
      </c>
      <c r="AH21" s="33">
        <v>2250</v>
      </c>
      <c r="AI21" s="33">
        <v>2250</v>
      </c>
      <c r="AJ21" s="33">
        <v>2250</v>
      </c>
      <c r="AK21" s="33">
        <v>1800</v>
      </c>
      <c r="AL21" s="20">
        <v>45138</v>
      </c>
      <c r="AM21" s="22"/>
    </row>
    <row r="22" spans="1:39" ht="21" x14ac:dyDescent="0.35">
      <c r="B22" s="151"/>
      <c r="C22" s="77"/>
      <c r="D22" s="12" t="s">
        <v>28</v>
      </c>
      <c r="E22" s="13">
        <f t="shared" si="21"/>
        <v>5100</v>
      </c>
      <c r="F22" s="19">
        <f t="shared" si="21"/>
        <v>3300</v>
      </c>
      <c r="G22" s="86"/>
      <c r="H22" s="24"/>
      <c r="I22" s="14">
        <f>MROUND(L22+48,100)</f>
        <v>5100</v>
      </c>
      <c r="J22" s="15">
        <f>MROUND(M22+48,100)</f>
        <v>3300</v>
      </c>
      <c r="K22" s="18"/>
      <c r="L22" s="3">
        <f t="shared" si="2"/>
        <v>5054.1516245487364</v>
      </c>
      <c r="M22" s="4">
        <f t="shared" si="3"/>
        <v>3285.1985559566788</v>
      </c>
      <c r="N22" s="3"/>
      <c r="O22" s="17"/>
      <c r="P22" s="64">
        <f>P21/2.77</f>
        <v>2527.0758122743682</v>
      </c>
      <c r="Q22" s="64">
        <f>Q21/2.77</f>
        <v>2527.0758122743682</v>
      </c>
      <c r="R22" s="64">
        <f>R21/2.77</f>
        <v>2527.0758122743682</v>
      </c>
      <c r="S22" s="166">
        <v>1300</v>
      </c>
      <c r="T22" s="166">
        <v>1200</v>
      </c>
      <c r="U22" s="33">
        <f t="shared" ref="U22:Y22" si="22">U21/6.7</f>
        <v>492.53731343283579</v>
      </c>
      <c r="V22" s="160">
        <f t="shared" si="22"/>
        <v>492.53731343283579</v>
      </c>
      <c r="W22" s="48">
        <f t="shared" si="22"/>
        <v>492.53731343283579</v>
      </c>
      <c r="X22" s="48">
        <f t="shared" si="22"/>
        <v>492.53731343283579</v>
      </c>
      <c r="Y22" s="48">
        <f t="shared" si="22"/>
        <v>615.67164179104475</v>
      </c>
      <c r="Z22" s="48">
        <v>615.67164179104475</v>
      </c>
      <c r="AA22" s="48">
        <v>615.67164179104475</v>
      </c>
      <c r="AB22" s="48">
        <v>615.67164179104475</v>
      </c>
      <c r="AC22" s="48">
        <f>AC21/6.7</f>
        <v>615.67164179104475</v>
      </c>
      <c r="AD22" s="53">
        <f>AD21/6.7</f>
        <v>492.53731343283579</v>
      </c>
      <c r="AE22" s="53">
        <v>492.53731343283579</v>
      </c>
      <c r="AF22" s="53">
        <v>358.20895522388059</v>
      </c>
      <c r="AG22" s="33">
        <v>625</v>
      </c>
      <c r="AH22" s="33">
        <v>625</v>
      </c>
      <c r="AI22" s="33">
        <v>625</v>
      </c>
      <c r="AJ22" s="33">
        <v>625</v>
      </c>
      <c r="AK22" s="8">
        <v>500</v>
      </c>
      <c r="AL22" s="9" t="s">
        <v>35</v>
      </c>
    </row>
    <row r="23" spans="1:39" ht="21" x14ac:dyDescent="0.35">
      <c r="A23" t="s">
        <v>82</v>
      </c>
      <c r="B23" s="153"/>
      <c r="C23" s="77"/>
      <c r="D23" s="89" t="s">
        <v>37</v>
      </c>
      <c r="E23" s="92"/>
      <c r="F23" s="93"/>
      <c r="G23" s="86"/>
      <c r="H23" s="24"/>
      <c r="I23" s="99"/>
      <c r="J23" s="30"/>
      <c r="K23" s="18"/>
      <c r="L23" s="31"/>
      <c r="M23" s="32"/>
      <c r="N23" s="3"/>
      <c r="O23" s="17"/>
      <c r="P23" s="177">
        <v>45565</v>
      </c>
      <c r="Q23" s="177">
        <v>45565</v>
      </c>
      <c r="R23" s="177">
        <v>45565</v>
      </c>
      <c r="S23" s="145">
        <v>45482</v>
      </c>
      <c r="T23" s="145">
        <v>45482</v>
      </c>
      <c r="U23" s="95"/>
      <c r="V23" s="95"/>
      <c r="W23" s="95"/>
      <c r="X23" s="95"/>
      <c r="Y23" s="95"/>
      <c r="Z23" s="95"/>
      <c r="AA23" s="95"/>
      <c r="AB23" s="48"/>
      <c r="AC23" s="48"/>
      <c r="AD23" s="53"/>
      <c r="AE23" s="53"/>
      <c r="AF23" s="53"/>
      <c r="AG23" s="33"/>
      <c r="AH23" s="33"/>
      <c r="AI23" s="33"/>
      <c r="AJ23" s="33">
        <v>0</v>
      </c>
      <c r="AK23" s="8"/>
      <c r="AL23" s="9"/>
    </row>
    <row r="24" spans="1:39" ht="21" x14ac:dyDescent="0.35">
      <c r="B24" s="153"/>
      <c r="C24" s="77"/>
      <c r="D24" s="12" t="s">
        <v>37</v>
      </c>
      <c r="E24" s="13">
        <f t="shared" ref="E24:F24" si="23">I24</f>
        <v>2000</v>
      </c>
      <c r="F24" s="19">
        <f t="shared" si="23"/>
        <v>1300</v>
      </c>
      <c r="G24" s="86"/>
      <c r="H24" s="24"/>
      <c r="I24" s="14">
        <f>MROUND(L24+48,100)</f>
        <v>2000</v>
      </c>
      <c r="J24" s="15">
        <f>MROUND(M24+48,100)</f>
        <v>1300</v>
      </c>
      <c r="K24" s="18"/>
      <c r="L24" s="3">
        <f>P24*2</f>
        <v>1980</v>
      </c>
      <c r="M24" s="4">
        <f>P24*1.3</f>
        <v>1287</v>
      </c>
      <c r="N24" s="3"/>
      <c r="O24" s="17"/>
      <c r="P24" s="176">
        <v>990</v>
      </c>
      <c r="Q24" s="176">
        <v>990</v>
      </c>
      <c r="R24" s="176">
        <v>990</v>
      </c>
      <c r="S24" s="102">
        <v>896</v>
      </c>
      <c r="T24" s="102">
        <v>896</v>
      </c>
      <c r="U24" s="163">
        <v>896</v>
      </c>
      <c r="V24" s="102">
        <v>896</v>
      </c>
      <c r="W24" s="102">
        <v>896</v>
      </c>
      <c r="X24" s="102">
        <v>896</v>
      </c>
      <c r="Y24" s="61">
        <v>985.34</v>
      </c>
      <c r="Z24" s="97">
        <v>985.34</v>
      </c>
      <c r="AA24" s="97">
        <v>985.34</v>
      </c>
      <c r="AB24" s="61">
        <v>687.5</v>
      </c>
      <c r="AC24" s="61">
        <f>AE24*1.25</f>
        <v>687.5</v>
      </c>
      <c r="AD24" s="45">
        <v>550</v>
      </c>
      <c r="AE24" s="45">
        <v>550</v>
      </c>
      <c r="AF24" s="52">
        <v>462</v>
      </c>
      <c r="AG24" s="33">
        <v>462</v>
      </c>
      <c r="AH24" s="33">
        <v>462</v>
      </c>
      <c r="AI24" s="33">
        <v>462</v>
      </c>
      <c r="AJ24" s="33">
        <v>2250</v>
      </c>
      <c r="AK24" s="33">
        <v>1800</v>
      </c>
      <c r="AL24" s="20">
        <v>45138</v>
      </c>
      <c r="AM24" s="22"/>
    </row>
    <row r="25" spans="1:39" ht="21" customHeight="1" x14ac:dyDescent="0.35">
      <c r="A25" t="s">
        <v>82</v>
      </c>
      <c r="B25" s="153"/>
      <c r="C25" s="77"/>
      <c r="D25" s="89" t="s">
        <v>71</v>
      </c>
      <c r="E25" s="92"/>
      <c r="F25" s="93"/>
      <c r="G25" s="86"/>
      <c r="H25" s="24"/>
      <c r="I25" s="99"/>
      <c r="J25" s="30"/>
      <c r="K25" s="18"/>
      <c r="L25" s="31"/>
      <c r="M25" s="32"/>
      <c r="N25" s="3"/>
      <c r="O25" s="17"/>
      <c r="P25" s="177">
        <v>45565</v>
      </c>
      <c r="Q25" s="177">
        <v>45565</v>
      </c>
      <c r="R25" s="177">
        <v>45565</v>
      </c>
      <c r="S25" s="171">
        <v>45533</v>
      </c>
      <c r="T25" s="145">
        <v>45482</v>
      </c>
      <c r="U25" s="95"/>
      <c r="V25" s="95"/>
      <c r="W25" s="95"/>
      <c r="X25" s="95"/>
      <c r="Y25" s="95"/>
      <c r="Z25" s="95"/>
      <c r="AA25" s="95"/>
      <c r="AB25" s="48"/>
      <c r="AC25" s="48"/>
      <c r="AD25" s="53"/>
      <c r="AE25" s="53"/>
      <c r="AF25" s="53"/>
      <c r="AG25" s="33"/>
      <c r="AH25" s="33"/>
      <c r="AI25" s="33"/>
      <c r="AJ25" s="33">
        <v>0</v>
      </c>
      <c r="AK25" s="8"/>
      <c r="AL25" s="9"/>
    </row>
    <row r="26" spans="1:39" ht="21" customHeight="1" x14ac:dyDescent="0.35">
      <c r="B26" s="153"/>
      <c r="C26" s="77"/>
      <c r="D26" s="12" t="s">
        <v>72</v>
      </c>
      <c r="E26" s="13">
        <v>42400</v>
      </c>
      <c r="F26" s="19">
        <v>27600</v>
      </c>
      <c r="G26" s="86"/>
      <c r="H26" s="24" t="s">
        <v>111</v>
      </c>
      <c r="I26" s="14">
        <f>MROUND(L26+48,100)</f>
        <v>40400</v>
      </c>
      <c r="J26" s="15">
        <f>MROUND(M26+48,100)</f>
        <v>26300</v>
      </c>
      <c r="K26" s="18"/>
      <c r="L26" s="3">
        <f>P26*2</f>
        <v>40350</v>
      </c>
      <c r="M26" s="4">
        <f>P26*1.3</f>
        <v>26227.5</v>
      </c>
      <c r="N26" s="3"/>
      <c r="O26" s="17"/>
      <c r="P26" s="176">
        <v>20175</v>
      </c>
      <c r="Q26" s="176">
        <v>20175</v>
      </c>
      <c r="R26" s="176">
        <v>20175</v>
      </c>
      <c r="S26" s="147">
        <v>21175</v>
      </c>
      <c r="T26" s="102">
        <v>20175</v>
      </c>
      <c r="U26" s="163">
        <v>20175</v>
      </c>
      <c r="V26" s="45">
        <v>20175</v>
      </c>
      <c r="W26" s="61">
        <v>20175</v>
      </c>
      <c r="X26" s="61">
        <v>20175</v>
      </c>
      <c r="Y26" s="61">
        <v>20175</v>
      </c>
      <c r="Z26" s="144">
        <v>20175</v>
      </c>
      <c r="AA26" s="97"/>
      <c r="AB26" s="61"/>
      <c r="AC26" s="61"/>
      <c r="AD26" s="45"/>
      <c r="AE26" s="45"/>
      <c r="AF26" s="52"/>
      <c r="AG26" s="33"/>
      <c r="AH26" s="33"/>
      <c r="AI26" s="33"/>
      <c r="AJ26" s="33"/>
      <c r="AK26" s="33"/>
      <c r="AL26" s="20"/>
      <c r="AM26" s="22"/>
    </row>
    <row r="27" spans="1:39" ht="21" x14ac:dyDescent="0.35">
      <c r="B27" s="153"/>
      <c r="C27" s="77"/>
      <c r="D27" s="12" t="s">
        <v>109</v>
      </c>
      <c r="E27" s="13">
        <v>8700</v>
      </c>
      <c r="F27" s="19">
        <v>5700</v>
      </c>
      <c r="G27" s="86"/>
      <c r="H27" s="24" t="s">
        <v>111</v>
      </c>
      <c r="I27" s="14">
        <f>MROUND(L27+48,100)</f>
        <v>8300</v>
      </c>
      <c r="J27" s="15">
        <f>MROUND(M27+48,100)</f>
        <v>5400</v>
      </c>
      <c r="K27" s="18"/>
      <c r="L27" s="3">
        <f>P27*2</f>
        <v>8234.6938775510207</v>
      </c>
      <c r="M27" s="4">
        <f>P27*1.3</f>
        <v>5352.5510204081638</v>
      </c>
      <c r="N27" s="3"/>
      <c r="O27" s="17"/>
      <c r="P27" s="178">
        <f>P26/4.9</f>
        <v>4117.3469387755104</v>
      </c>
      <c r="Q27" s="178">
        <f>Q26/4.9</f>
        <v>4117.3469387755104</v>
      </c>
      <c r="R27" s="178">
        <f>R26/4.9</f>
        <v>4117.3469387755104</v>
      </c>
      <c r="S27" s="45">
        <f>S26/4.9</f>
        <v>4321.4285714285716</v>
      </c>
      <c r="T27" s="45">
        <f>T26/4.9</f>
        <v>4117.3469387755104</v>
      </c>
      <c r="U27" s="61"/>
      <c r="V27" s="61"/>
      <c r="W27" s="61"/>
      <c r="X27" s="61"/>
      <c r="Y27" s="61"/>
      <c r="Z27" s="144"/>
      <c r="AA27" s="97"/>
      <c r="AB27" s="61"/>
      <c r="AC27" s="61"/>
      <c r="AD27" s="45"/>
      <c r="AE27" s="45"/>
      <c r="AF27" s="52"/>
      <c r="AG27" s="33"/>
      <c r="AH27" s="33"/>
      <c r="AI27" s="33"/>
      <c r="AJ27" s="33"/>
      <c r="AK27" s="33"/>
      <c r="AL27" s="20"/>
      <c r="AM27" s="22"/>
    </row>
    <row r="28" spans="1:39" ht="9.9499999999999993" customHeight="1" x14ac:dyDescent="0.35">
      <c r="C28" s="78"/>
      <c r="D28" s="79"/>
      <c r="E28" s="80"/>
      <c r="F28" s="87"/>
      <c r="G28" s="88"/>
      <c r="H28" s="24"/>
      <c r="I28" s="14"/>
      <c r="J28" s="15"/>
      <c r="K28" s="18"/>
      <c r="L28" s="3"/>
      <c r="M28" s="3"/>
      <c r="N28" s="3"/>
      <c r="O28" s="17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3"/>
      <c r="AE28" s="63"/>
      <c r="AF28" s="63"/>
      <c r="AG28" s="63"/>
      <c r="AH28" s="63"/>
      <c r="AI28" s="63"/>
      <c r="AJ28" s="64"/>
      <c r="AK28" s="25"/>
      <c r="AL28" s="26"/>
    </row>
    <row r="31" spans="1:39" ht="9.9499999999999993" customHeight="1" x14ac:dyDescent="0.25">
      <c r="C31" s="74"/>
      <c r="D31" s="75"/>
      <c r="E31" s="75"/>
      <c r="F31" s="75"/>
      <c r="G31" s="76"/>
    </row>
    <row r="32" spans="1:39" s="1" customFormat="1" ht="24.75" x14ac:dyDescent="0.5">
      <c r="A32"/>
      <c r="B32"/>
      <c r="C32" s="77"/>
      <c r="D32" s="213" t="s">
        <v>62</v>
      </c>
      <c r="E32" s="214"/>
      <c r="F32" s="215"/>
      <c r="G32" s="86"/>
      <c r="H32" s="24"/>
      <c r="I32" s="21" t="s">
        <v>112</v>
      </c>
      <c r="J32" s="16"/>
      <c r="K32" s="18"/>
      <c r="L32" s="2">
        <v>2.5</v>
      </c>
      <c r="M32" s="5">
        <v>1.5</v>
      </c>
      <c r="N32" s="3"/>
      <c r="O32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05"/>
      <c r="AB32" s="105"/>
      <c r="AC32" s="105"/>
      <c r="AD32" s="106"/>
      <c r="AE32" s="106"/>
      <c r="AF32" s="106"/>
      <c r="AG32" s="106"/>
      <c r="AH32" s="106"/>
      <c r="AI32" s="106"/>
      <c r="AJ32" s="106"/>
      <c r="AK32" s="107"/>
      <c r="AL32" s="107"/>
    </row>
    <row r="33" spans="3:39" ht="9.9499999999999993" customHeight="1" x14ac:dyDescent="0.35">
      <c r="C33" s="78"/>
      <c r="D33" s="73"/>
      <c r="E33" s="73"/>
      <c r="F33" s="73"/>
      <c r="G33" s="88"/>
      <c r="H33" s="24"/>
      <c r="I33" s="98"/>
      <c r="J33" s="15"/>
      <c r="K33" s="3"/>
      <c r="L33" s="3"/>
      <c r="M33" s="4"/>
      <c r="N33" s="3"/>
      <c r="O33" s="46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08"/>
      <c r="AB33" s="108"/>
      <c r="AC33" s="109"/>
      <c r="AD33" s="110"/>
      <c r="AE33" s="110"/>
      <c r="AF33" s="110"/>
      <c r="AG33" s="110"/>
      <c r="AH33" s="110"/>
      <c r="AI33" s="111"/>
      <c r="AJ33" s="108"/>
      <c r="AK33" s="107"/>
      <c r="AL33" s="107"/>
      <c r="AM33" s="34"/>
    </row>
    <row r="34" spans="3:39" ht="9.9499999999999993" customHeight="1" x14ac:dyDescent="0.35">
      <c r="C34" s="24"/>
      <c r="D34" s="180"/>
      <c r="E34" s="180"/>
      <c r="F34" s="180"/>
      <c r="G34" s="24"/>
      <c r="H34" s="24"/>
      <c r="I34" s="28"/>
      <c r="J34" s="15"/>
      <c r="K34" s="3"/>
      <c r="L34" s="3"/>
      <c r="M34" s="3"/>
      <c r="N34" s="3"/>
      <c r="O34" s="46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08"/>
      <c r="AB34" s="108"/>
      <c r="AC34" s="109"/>
      <c r="AD34" s="110"/>
      <c r="AE34" s="110"/>
      <c r="AF34" s="110"/>
      <c r="AG34" s="110"/>
      <c r="AH34" s="110"/>
      <c r="AI34" s="111"/>
      <c r="AJ34" s="108"/>
      <c r="AK34" s="107"/>
      <c r="AL34" s="107"/>
      <c r="AM34" s="34"/>
    </row>
    <row r="35" spans="3:39" ht="9.9499999999999993" customHeight="1" x14ac:dyDescent="0.3">
      <c r="C35" s="81"/>
      <c r="D35" s="82"/>
      <c r="E35" s="83"/>
      <c r="F35" s="84"/>
      <c r="G35" s="85"/>
    </row>
    <row r="36" spans="3:39" ht="20.25" x14ac:dyDescent="0.3">
      <c r="C36" s="77"/>
      <c r="D36" s="123" t="s">
        <v>63</v>
      </c>
      <c r="E36" s="124"/>
      <c r="F36" s="125"/>
      <c r="G36" s="86"/>
    </row>
    <row r="37" spans="3:39" ht="20.25" x14ac:dyDescent="0.3">
      <c r="C37" s="77"/>
      <c r="D37" s="10" t="s">
        <v>64</v>
      </c>
      <c r="E37" s="11">
        <v>6000</v>
      </c>
      <c r="F37" s="19">
        <v>3600</v>
      </c>
      <c r="G37" s="86"/>
    </row>
    <row r="38" spans="3:39" ht="20.25" x14ac:dyDescent="0.3">
      <c r="C38" s="77"/>
      <c r="D38" s="10" t="s">
        <v>65</v>
      </c>
      <c r="E38" s="11">
        <v>3300</v>
      </c>
      <c r="F38" s="19">
        <v>2000</v>
      </c>
      <c r="G38" s="86"/>
    </row>
    <row r="39" spans="3:39" ht="20.25" x14ac:dyDescent="0.3">
      <c r="C39" s="77"/>
      <c r="D39" s="123" t="s">
        <v>66</v>
      </c>
      <c r="E39" s="124"/>
      <c r="F39" s="125"/>
      <c r="G39" s="86"/>
    </row>
    <row r="40" spans="3:39" ht="20.25" x14ac:dyDescent="0.3">
      <c r="C40" s="77"/>
      <c r="D40" s="10" t="s">
        <v>60</v>
      </c>
      <c r="E40" s="11">
        <v>3100</v>
      </c>
      <c r="F40" s="19">
        <v>1900</v>
      </c>
      <c r="G40" s="86"/>
    </row>
    <row r="41" spans="3:39" ht="20.25" x14ac:dyDescent="0.3">
      <c r="C41" s="77"/>
      <c r="D41" s="10" t="s">
        <v>61</v>
      </c>
      <c r="E41" s="11">
        <v>1800</v>
      </c>
      <c r="F41" s="19">
        <v>1100</v>
      </c>
      <c r="G41" s="86"/>
    </row>
    <row r="42" spans="3:39" ht="20.25" x14ac:dyDescent="0.3">
      <c r="C42" s="77"/>
      <c r="D42" s="123" t="s">
        <v>52</v>
      </c>
      <c r="E42" s="124"/>
      <c r="F42" s="125"/>
      <c r="G42" s="86"/>
    </row>
    <row r="43" spans="3:39" ht="20.25" x14ac:dyDescent="0.3">
      <c r="C43" s="77"/>
      <c r="D43" s="10" t="s">
        <v>50</v>
      </c>
      <c r="E43" s="11">
        <v>3800</v>
      </c>
      <c r="F43" s="19">
        <v>2300</v>
      </c>
      <c r="G43" s="86"/>
    </row>
    <row r="44" spans="3:39" ht="20.25" x14ac:dyDescent="0.3">
      <c r="C44" s="77"/>
      <c r="D44" s="10" t="s">
        <v>56</v>
      </c>
      <c r="E44" s="11">
        <v>2000</v>
      </c>
      <c r="F44" s="19">
        <v>1200</v>
      </c>
      <c r="G44" s="86"/>
    </row>
    <row r="45" spans="3:39" ht="20.25" x14ac:dyDescent="0.3">
      <c r="C45" s="77"/>
      <c r="D45" s="123" t="s">
        <v>114</v>
      </c>
      <c r="E45" s="124"/>
      <c r="F45" s="125"/>
      <c r="G45" s="86"/>
    </row>
    <row r="46" spans="3:39" ht="20.25" x14ac:dyDescent="0.3">
      <c r="C46" s="77"/>
      <c r="D46" s="10" t="s">
        <v>50</v>
      </c>
      <c r="E46" s="11">
        <v>8000</v>
      </c>
      <c r="F46" s="19">
        <v>4800</v>
      </c>
      <c r="G46" s="86"/>
    </row>
    <row r="47" spans="3:39" ht="20.25" x14ac:dyDescent="0.3">
      <c r="C47" s="77"/>
      <c r="D47" s="10" t="s">
        <v>56</v>
      </c>
      <c r="E47" s="11">
        <v>4500</v>
      </c>
      <c r="F47" s="19">
        <v>2700</v>
      </c>
      <c r="G47" s="86"/>
    </row>
    <row r="48" spans="3:39" ht="20.25" x14ac:dyDescent="0.3">
      <c r="C48" s="77"/>
      <c r="D48" s="123" t="s">
        <v>53</v>
      </c>
      <c r="E48" s="124"/>
      <c r="F48" s="125"/>
      <c r="G48" s="86"/>
    </row>
    <row r="49" spans="3:7" ht="20.25" x14ac:dyDescent="0.3">
      <c r="C49" s="77"/>
      <c r="D49" s="10" t="s">
        <v>57</v>
      </c>
      <c r="E49" s="11">
        <v>5700</v>
      </c>
      <c r="F49" s="19">
        <v>3500</v>
      </c>
      <c r="G49" s="86"/>
    </row>
    <row r="50" spans="3:7" ht="20.25" x14ac:dyDescent="0.3">
      <c r="C50" s="77"/>
      <c r="D50" s="10" t="s">
        <v>58</v>
      </c>
      <c r="E50" s="11">
        <v>3300</v>
      </c>
      <c r="F50" s="19">
        <v>2000</v>
      </c>
      <c r="G50" s="86"/>
    </row>
    <row r="51" spans="3:7" ht="20.25" x14ac:dyDescent="0.3">
      <c r="C51" s="77"/>
      <c r="D51" s="123" t="s">
        <v>115</v>
      </c>
      <c r="E51" s="124"/>
      <c r="F51" s="125"/>
      <c r="G51" s="86"/>
    </row>
    <row r="52" spans="3:7" ht="20.25" x14ac:dyDescent="0.3">
      <c r="C52" s="77"/>
      <c r="D52" s="10" t="s">
        <v>57</v>
      </c>
      <c r="E52" s="11">
        <v>5400</v>
      </c>
      <c r="F52" s="19">
        <v>3300</v>
      </c>
      <c r="G52" s="86"/>
    </row>
    <row r="53" spans="3:7" ht="20.25" x14ac:dyDescent="0.3">
      <c r="C53" s="77"/>
      <c r="D53" s="10" t="s">
        <v>58</v>
      </c>
      <c r="E53" s="11">
        <v>3300</v>
      </c>
      <c r="F53" s="19">
        <v>2000</v>
      </c>
      <c r="G53" s="86"/>
    </row>
    <row r="54" spans="3:7" ht="20.25" x14ac:dyDescent="0.3">
      <c r="C54" s="77"/>
      <c r="D54" s="123" t="s">
        <v>68</v>
      </c>
      <c r="E54" s="124"/>
      <c r="F54" s="125"/>
      <c r="G54" s="86"/>
    </row>
    <row r="55" spans="3:7" ht="20.25" x14ac:dyDescent="0.3">
      <c r="C55" s="77"/>
      <c r="D55" s="12" t="s">
        <v>67</v>
      </c>
      <c r="E55" s="13">
        <v>3300</v>
      </c>
      <c r="F55" s="19">
        <v>2000</v>
      </c>
      <c r="G55" s="86"/>
    </row>
    <row r="56" spans="3:7" ht="20.25" x14ac:dyDescent="0.3">
      <c r="C56" s="77"/>
      <c r="D56" s="12" t="s">
        <v>69</v>
      </c>
      <c r="E56" s="13">
        <v>1800</v>
      </c>
      <c r="F56" s="19">
        <v>1100</v>
      </c>
      <c r="G56" s="86"/>
    </row>
    <row r="57" spans="3:7" ht="20.25" x14ac:dyDescent="0.3">
      <c r="C57" s="77"/>
      <c r="D57" s="123" t="s">
        <v>54</v>
      </c>
      <c r="E57" s="124"/>
      <c r="F57" s="125"/>
      <c r="G57" s="86"/>
    </row>
    <row r="58" spans="3:7" ht="20.25" x14ac:dyDescent="0.3">
      <c r="C58" s="77"/>
      <c r="D58" s="12" t="s">
        <v>51</v>
      </c>
      <c r="E58" s="13">
        <v>7000</v>
      </c>
      <c r="F58" s="19">
        <v>4200</v>
      </c>
      <c r="G58" s="86"/>
    </row>
    <row r="59" spans="3:7" ht="20.25" x14ac:dyDescent="0.3">
      <c r="C59" s="77"/>
      <c r="D59" s="12" t="s">
        <v>59</v>
      </c>
      <c r="E59" s="13">
        <v>4200</v>
      </c>
      <c r="F59" s="19">
        <v>2600</v>
      </c>
      <c r="G59" s="86"/>
    </row>
    <row r="60" spans="3:7" ht="9.9499999999999993" customHeight="1" x14ac:dyDescent="0.3">
      <c r="C60" s="78"/>
      <c r="D60" s="79"/>
      <c r="E60" s="80"/>
      <c r="F60" s="87"/>
      <c r="G60" s="88"/>
    </row>
  </sheetData>
  <mergeCells count="4">
    <mergeCell ref="D2:F2"/>
    <mergeCell ref="I6:J6"/>
    <mergeCell ref="L6:M6"/>
    <mergeCell ref="D32:F32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A445-ADF3-4789-9D28-A1C620A0C05C}">
  <sheetPr>
    <tabColor rgb="FFFFFF00"/>
  </sheetPr>
  <dimension ref="A1:AN60"/>
  <sheetViews>
    <sheetView tabSelected="1" workbookViewId="0">
      <selection activeCell="AN29" sqref="AN29"/>
    </sheetView>
  </sheetViews>
  <sheetFormatPr baseColWidth="10" defaultRowHeight="15" x14ac:dyDescent="0.25"/>
  <cols>
    <col min="3" max="3" width="1.7109375" customWidth="1"/>
    <col min="4" max="4" width="62.7109375" customWidth="1"/>
    <col min="5" max="6" width="14.7109375" customWidth="1"/>
    <col min="7" max="7" width="1.7109375" customWidth="1"/>
    <col min="8" max="8" width="2.7109375" hidden="1" customWidth="1"/>
    <col min="9" max="9" width="14.42578125" style="27" hidden="1" customWidth="1"/>
    <col min="10" max="10" width="13.28515625" hidden="1" customWidth="1"/>
    <col min="11" max="11" width="2.7109375" hidden="1" customWidth="1"/>
    <col min="12" max="13" width="11.5703125" hidden="1" customWidth="1"/>
    <col min="14" max="14" width="2.7109375" customWidth="1"/>
    <col min="15" max="15" width="1.7109375" customWidth="1"/>
    <col min="16" max="16" width="16.140625" style="47" bestFit="1" customWidth="1"/>
    <col min="17" max="30" width="16.140625" style="47" hidden="1" customWidth="1"/>
    <col min="31" max="34" width="16.140625" style="37" hidden="1" customWidth="1"/>
    <col min="35" max="36" width="15.85546875" style="37" hidden="1" customWidth="1"/>
    <col min="37" max="37" width="14.5703125" style="37" hidden="1" customWidth="1"/>
    <col min="38" max="38" width="11.42578125" hidden="1" customWidth="1"/>
    <col min="39" max="39" width="14.5703125" hidden="1" customWidth="1"/>
    <col min="40" max="40" width="11.42578125" customWidth="1"/>
  </cols>
  <sheetData>
    <row r="1" spans="1:40" ht="9.9499999999999993" customHeight="1" x14ac:dyDescent="0.25">
      <c r="C1" s="74"/>
      <c r="D1" s="75"/>
      <c r="E1" s="75"/>
      <c r="F1" s="75"/>
      <c r="G1" s="76"/>
      <c r="P1" s="191" t="s">
        <v>81</v>
      </c>
      <c r="Q1" s="191" t="s">
        <v>49</v>
      </c>
      <c r="R1" s="187" t="s">
        <v>49</v>
      </c>
      <c r="S1" s="173" t="s">
        <v>86</v>
      </c>
    </row>
    <row r="2" spans="1:40" s="1" customFormat="1" ht="24.75" x14ac:dyDescent="0.5">
      <c r="A2"/>
      <c r="B2"/>
      <c r="C2" s="77"/>
      <c r="D2" s="210" t="s">
        <v>48</v>
      </c>
      <c r="E2" s="211"/>
      <c r="F2" s="212"/>
      <c r="G2" s="86"/>
      <c r="H2" s="24"/>
      <c r="I2" s="21" t="s">
        <v>4</v>
      </c>
      <c r="J2" s="16"/>
      <c r="K2" s="18"/>
      <c r="L2" s="2" t="s">
        <v>2</v>
      </c>
      <c r="M2" s="5" t="s">
        <v>3</v>
      </c>
      <c r="N2" s="3"/>
      <c r="O2" s="17"/>
      <c r="P2" s="192">
        <v>45664</v>
      </c>
      <c r="Q2" s="192">
        <v>45632</v>
      </c>
      <c r="R2" s="188">
        <v>45589</v>
      </c>
      <c r="S2" s="181">
        <v>45565</v>
      </c>
      <c r="T2" s="36">
        <v>45533</v>
      </c>
      <c r="U2" s="41">
        <v>45482</v>
      </c>
      <c r="V2" s="57">
        <v>45472</v>
      </c>
      <c r="W2" s="156">
        <v>45453</v>
      </c>
      <c r="X2" s="36">
        <v>45424</v>
      </c>
      <c r="Y2" s="41">
        <v>45403</v>
      </c>
      <c r="Z2" s="41">
        <v>45377</v>
      </c>
      <c r="AA2" s="41">
        <v>45317</v>
      </c>
      <c r="AB2" s="36">
        <v>45290</v>
      </c>
      <c r="AC2" s="36">
        <v>45290</v>
      </c>
      <c r="AD2" s="56" t="s">
        <v>42</v>
      </c>
      <c r="AE2" s="35"/>
      <c r="AF2" s="35"/>
      <c r="AG2" s="35"/>
      <c r="AH2" s="35"/>
      <c r="AI2" s="35"/>
      <c r="AJ2" s="35"/>
      <c r="AK2" s="35">
        <v>0.25</v>
      </c>
      <c r="AL2" s="8"/>
      <c r="AM2" s="9"/>
    </row>
    <row r="3" spans="1:40" ht="9.9499999999999993" customHeight="1" x14ac:dyDescent="0.35">
      <c r="C3" s="78"/>
      <c r="D3" s="73"/>
      <c r="E3" s="73"/>
      <c r="F3" s="73"/>
      <c r="G3" s="88"/>
      <c r="H3" s="24"/>
      <c r="I3" s="98"/>
      <c r="J3" s="15"/>
      <c r="K3" s="3"/>
      <c r="L3" s="3"/>
      <c r="M3" s="4"/>
      <c r="N3" s="3"/>
      <c r="O3" s="46"/>
      <c r="P3" s="36"/>
      <c r="Q3" s="36"/>
      <c r="R3" s="36"/>
      <c r="S3" s="36"/>
      <c r="T3" s="36"/>
      <c r="U3" s="41"/>
      <c r="V3" s="57"/>
      <c r="W3" s="156"/>
      <c r="X3" s="36"/>
      <c r="Y3" s="41"/>
      <c r="Z3" s="41"/>
      <c r="AA3" s="41"/>
      <c r="AB3" s="36"/>
      <c r="AC3" s="36"/>
      <c r="AD3" s="57">
        <v>45274</v>
      </c>
      <c r="AE3" s="41">
        <v>45271</v>
      </c>
      <c r="AF3" s="41">
        <v>45268</v>
      </c>
      <c r="AG3" s="41">
        <v>45230</v>
      </c>
      <c r="AH3" s="41">
        <v>45218</v>
      </c>
      <c r="AI3" s="41">
        <v>45183</v>
      </c>
      <c r="AJ3" s="39">
        <v>45161</v>
      </c>
      <c r="AK3" s="36">
        <v>45155</v>
      </c>
      <c r="AL3" s="25"/>
      <c r="AM3" s="26"/>
      <c r="AN3" s="34"/>
    </row>
    <row r="4" spans="1:40" ht="9.9499999999999993" customHeight="1" x14ac:dyDescent="0.35">
      <c r="C4" s="24"/>
      <c r="D4" s="71"/>
      <c r="E4" s="72"/>
      <c r="F4" s="189">
        <f ca="1">TODAY()</f>
        <v>45664</v>
      </c>
      <c r="G4" s="24"/>
      <c r="H4" s="24"/>
      <c r="I4" s="14"/>
      <c r="J4" s="15"/>
      <c r="K4" s="18"/>
      <c r="L4" s="3"/>
      <c r="M4" s="3"/>
      <c r="N4" s="3"/>
      <c r="O4" s="17"/>
      <c r="P4" s="217" t="s">
        <v>49</v>
      </c>
      <c r="Q4" s="184" t="s">
        <v>49</v>
      </c>
      <c r="R4" s="184" t="s">
        <v>49</v>
      </c>
      <c r="S4" s="184" t="s">
        <v>49</v>
      </c>
      <c r="T4" s="148" t="s">
        <v>110</v>
      </c>
      <c r="U4" s="103" t="s">
        <v>104</v>
      </c>
      <c r="V4" s="104" t="s">
        <v>81</v>
      </c>
      <c r="W4" s="157" t="s">
        <v>49</v>
      </c>
      <c r="X4" s="148" t="s">
        <v>81</v>
      </c>
      <c r="Y4" s="103" t="s">
        <v>81</v>
      </c>
      <c r="Z4" s="103" t="s">
        <v>49</v>
      </c>
      <c r="AA4" s="103" t="s">
        <v>49</v>
      </c>
      <c r="AB4" s="104">
        <v>45295</v>
      </c>
      <c r="AC4" s="62"/>
      <c r="AD4" s="62"/>
      <c r="AE4" s="63"/>
      <c r="AF4" s="63"/>
      <c r="AG4" s="63"/>
      <c r="AH4" s="63"/>
      <c r="AI4" s="63"/>
      <c r="AJ4" s="63"/>
      <c r="AK4" s="64"/>
      <c r="AL4" s="25"/>
      <c r="AM4" s="26"/>
    </row>
    <row r="5" spans="1:40" ht="9.9499999999999993" customHeight="1" x14ac:dyDescent="0.35">
      <c r="C5" s="81"/>
      <c r="D5" s="82"/>
      <c r="E5" s="83"/>
      <c r="F5" s="84"/>
      <c r="G5" s="85"/>
      <c r="H5" s="24"/>
      <c r="I5" s="14"/>
      <c r="J5" s="15"/>
      <c r="K5" s="18"/>
      <c r="L5" s="3"/>
      <c r="M5" s="3"/>
      <c r="N5" s="3"/>
      <c r="O5" s="17"/>
      <c r="P5" s="63"/>
      <c r="Q5" s="63"/>
      <c r="R5" s="63"/>
      <c r="S5" s="63"/>
      <c r="T5" s="100"/>
      <c r="U5" s="100"/>
      <c r="V5" s="100"/>
      <c r="W5" s="100"/>
      <c r="X5" s="100"/>
      <c r="Y5" s="100">
        <v>160424</v>
      </c>
      <c r="Z5" s="100">
        <v>290324</v>
      </c>
      <c r="AA5" s="100">
        <v>260124</v>
      </c>
      <c r="AB5" s="62" t="s">
        <v>44</v>
      </c>
      <c r="AC5" s="62"/>
      <c r="AD5" s="62"/>
      <c r="AE5" s="63"/>
      <c r="AF5" s="63"/>
      <c r="AG5" s="63"/>
      <c r="AH5" s="63"/>
      <c r="AI5" s="63"/>
      <c r="AJ5" s="63"/>
      <c r="AK5" s="64"/>
      <c r="AL5" s="25"/>
      <c r="AM5" s="26"/>
    </row>
    <row r="6" spans="1:40" ht="21" x14ac:dyDescent="0.35">
      <c r="A6" t="s">
        <v>82</v>
      </c>
      <c r="B6" s="162"/>
      <c r="C6" s="77"/>
      <c r="D6" s="89" t="s">
        <v>7</v>
      </c>
      <c r="E6" s="92"/>
      <c r="F6" s="93"/>
      <c r="G6" s="86"/>
      <c r="H6" s="24"/>
      <c r="I6" s="201"/>
      <c r="J6" s="202"/>
      <c r="K6" s="18"/>
      <c r="L6" s="203"/>
      <c r="M6" s="204"/>
      <c r="N6" s="3"/>
      <c r="O6" s="17"/>
      <c r="P6" s="197">
        <v>45661</v>
      </c>
      <c r="Q6" s="196">
        <v>45632</v>
      </c>
      <c r="R6" s="182">
        <v>45582</v>
      </c>
      <c r="S6" s="182">
        <v>45582</v>
      </c>
      <c r="T6" s="171">
        <v>45533</v>
      </c>
      <c r="U6" s="164">
        <v>45482</v>
      </c>
      <c r="V6" s="155">
        <v>45453</v>
      </c>
      <c r="W6" s="155">
        <v>45453</v>
      </c>
      <c r="X6" s="145">
        <v>45424</v>
      </c>
      <c r="Y6" s="145">
        <v>45398</v>
      </c>
      <c r="Z6" s="95"/>
      <c r="AA6" s="95"/>
      <c r="AB6" s="95"/>
      <c r="AC6" s="68"/>
      <c r="AD6" s="68"/>
      <c r="AE6" s="69"/>
      <c r="AF6" s="69"/>
      <c r="AG6" s="69"/>
      <c r="AH6" s="69"/>
      <c r="AI6" s="69"/>
      <c r="AJ6" s="69"/>
      <c r="AK6" s="69">
        <v>0</v>
      </c>
      <c r="AL6" s="70"/>
      <c r="AM6" s="70"/>
    </row>
    <row r="7" spans="1:40" ht="21" x14ac:dyDescent="0.35">
      <c r="B7" s="151"/>
      <c r="C7" s="77"/>
      <c r="D7" s="10" t="s">
        <v>16</v>
      </c>
      <c r="E7" s="11">
        <f t="shared" ref="E7:F9" si="0">I7</f>
        <v>27200</v>
      </c>
      <c r="F7" s="19">
        <f t="shared" si="0"/>
        <v>17700</v>
      </c>
      <c r="G7" s="86"/>
      <c r="H7" s="24"/>
      <c r="I7" s="14">
        <f>MROUND(L7+48,100)</f>
        <v>27200</v>
      </c>
      <c r="J7" s="14">
        <f>MROUND(M7+48,100)</f>
        <v>17700</v>
      </c>
      <c r="K7" s="18"/>
      <c r="L7" s="3">
        <f t="shared" ref="L7:L22" si="1">P7*2</f>
        <v>27200</v>
      </c>
      <c r="M7" s="4">
        <f t="shared" ref="M7:M22" si="2">P7*1.3</f>
        <v>17680</v>
      </c>
      <c r="N7" s="3"/>
      <c r="O7" s="42"/>
      <c r="P7" s="198">
        <v>13600</v>
      </c>
      <c r="Q7" s="195">
        <v>13600</v>
      </c>
      <c r="R7" s="185">
        <v>13600</v>
      </c>
      <c r="S7" s="183">
        <v>13600</v>
      </c>
      <c r="T7" s="172">
        <v>12000</v>
      </c>
      <c r="U7" s="165">
        <v>13125</v>
      </c>
      <c r="V7" s="158">
        <v>13125</v>
      </c>
      <c r="W7" s="158">
        <v>13125</v>
      </c>
      <c r="X7" s="150">
        <v>9200</v>
      </c>
      <c r="Y7" s="101">
        <v>9200</v>
      </c>
      <c r="Z7" s="101">
        <v>9320</v>
      </c>
      <c r="AA7" s="101">
        <v>9320</v>
      </c>
      <c r="AB7" s="96">
        <v>9000</v>
      </c>
      <c r="AC7" s="65">
        <v>7412.5</v>
      </c>
      <c r="AD7" s="65">
        <f>AF7*1.25</f>
        <v>7412.5</v>
      </c>
      <c r="AE7" s="66">
        <v>5930</v>
      </c>
      <c r="AF7" s="66">
        <v>5930</v>
      </c>
      <c r="AG7" s="67">
        <v>5100</v>
      </c>
      <c r="AH7" s="38">
        <v>4826</v>
      </c>
      <c r="AI7" s="38">
        <v>4616</v>
      </c>
      <c r="AJ7" s="38">
        <v>4616</v>
      </c>
      <c r="AK7" s="33">
        <v>4770</v>
      </c>
      <c r="AL7" s="33">
        <v>3816</v>
      </c>
      <c r="AM7" s="20">
        <v>45138</v>
      </c>
      <c r="AN7" s="22"/>
    </row>
    <row r="8" spans="1:40" ht="21" hidden="1" x14ac:dyDescent="0.35">
      <c r="A8" s="37"/>
      <c r="B8" s="151"/>
      <c r="C8" s="77" t="s">
        <v>111</v>
      </c>
      <c r="D8" s="10" t="s">
        <v>22</v>
      </c>
      <c r="E8" s="11">
        <f t="shared" si="0"/>
        <v>5000</v>
      </c>
      <c r="F8" s="19">
        <f t="shared" si="0"/>
        <v>3300</v>
      </c>
      <c r="G8" s="86"/>
      <c r="H8" s="24" t="s">
        <v>108</v>
      </c>
      <c r="I8" s="14">
        <f t="shared" ref="I8:J9" si="3">MROUND(L8+48,100)</f>
        <v>5000</v>
      </c>
      <c r="J8" s="14">
        <f t="shared" si="3"/>
        <v>3300</v>
      </c>
      <c r="K8" s="18"/>
      <c r="L8" s="3">
        <f t="shared" si="1"/>
        <v>5000</v>
      </c>
      <c r="M8" s="4">
        <f t="shared" si="2"/>
        <v>3250</v>
      </c>
      <c r="N8" s="168">
        <f>N7/4.55</f>
        <v>0</v>
      </c>
      <c r="O8" s="17"/>
      <c r="P8" s="199">
        <v>2500</v>
      </c>
      <c r="Q8" s="194">
        <v>2500</v>
      </c>
      <c r="R8" s="63">
        <v>2500</v>
      </c>
      <c r="S8" s="63">
        <v>2500</v>
      </c>
      <c r="T8" s="166">
        <v>2500</v>
      </c>
      <c r="U8" s="166">
        <v>2500</v>
      </c>
      <c r="V8" s="169">
        <v>2500</v>
      </c>
      <c r="W8" s="159">
        <f t="shared" ref="W8:Z8" si="4">W7/5</f>
        <v>2625</v>
      </c>
      <c r="X8" s="48">
        <f t="shared" si="4"/>
        <v>1840</v>
      </c>
      <c r="Y8" s="48">
        <f t="shared" si="4"/>
        <v>1840</v>
      </c>
      <c r="Z8" s="48">
        <f t="shared" si="4"/>
        <v>1864</v>
      </c>
      <c r="AA8" s="48">
        <v>1864</v>
      </c>
      <c r="AB8" s="48">
        <v>1800</v>
      </c>
      <c r="AC8" s="48">
        <v>1482.5</v>
      </c>
      <c r="AD8" s="48">
        <f>AD7/5</f>
        <v>1482.5</v>
      </c>
      <c r="AE8" s="53">
        <f>AE7/5</f>
        <v>1186</v>
      </c>
      <c r="AF8" s="53">
        <v>1186</v>
      </c>
      <c r="AG8" s="53">
        <v>1020</v>
      </c>
      <c r="AH8" s="38">
        <v>965.2</v>
      </c>
      <c r="AI8" s="38">
        <v>923.2</v>
      </c>
      <c r="AJ8" s="38">
        <v>923.2</v>
      </c>
      <c r="AK8" s="33">
        <v>937.5</v>
      </c>
      <c r="AL8" s="8">
        <v>750</v>
      </c>
      <c r="AM8" s="20" t="s">
        <v>29</v>
      </c>
    </row>
    <row r="9" spans="1:40" ht="21" x14ac:dyDescent="0.35">
      <c r="A9" s="37"/>
      <c r="B9" s="151"/>
      <c r="C9" s="77"/>
      <c r="D9" s="10" t="s">
        <v>23</v>
      </c>
      <c r="E9" s="11">
        <f t="shared" si="0"/>
        <v>2900</v>
      </c>
      <c r="F9" s="19">
        <f t="shared" si="0"/>
        <v>1900</v>
      </c>
      <c r="G9" s="86"/>
      <c r="H9" s="24"/>
      <c r="I9" s="14">
        <f t="shared" si="3"/>
        <v>2900</v>
      </c>
      <c r="J9" s="14">
        <f t="shared" si="3"/>
        <v>1900</v>
      </c>
      <c r="K9" s="18"/>
      <c r="L9" s="3">
        <f t="shared" si="1"/>
        <v>2833.3333333333335</v>
      </c>
      <c r="M9" s="4">
        <f t="shared" si="2"/>
        <v>1841.6666666666667</v>
      </c>
      <c r="N9" s="168">
        <f>N7/8.8</f>
        <v>0</v>
      </c>
      <c r="O9" s="17"/>
      <c r="P9" s="199">
        <f>P7/9.6</f>
        <v>1416.6666666666667</v>
      </c>
      <c r="Q9" s="194">
        <f>Q7/9.6</f>
        <v>1416.6666666666667</v>
      </c>
      <c r="R9" s="63">
        <f>R7/9.6</f>
        <v>1416.6666666666667</v>
      </c>
      <c r="S9" s="63">
        <f>S7/9.6</f>
        <v>1416.6666666666667</v>
      </c>
      <c r="T9" s="166">
        <v>1250</v>
      </c>
      <c r="U9" s="166">
        <v>1250</v>
      </c>
      <c r="V9" s="169">
        <v>1250</v>
      </c>
      <c r="W9" s="159">
        <f t="shared" ref="W9:Z9" si="5">W7/15</f>
        <v>875</v>
      </c>
      <c r="X9" s="48">
        <f t="shared" si="5"/>
        <v>613.33333333333337</v>
      </c>
      <c r="Y9" s="48">
        <f t="shared" si="5"/>
        <v>613.33333333333337</v>
      </c>
      <c r="Z9" s="48">
        <f t="shared" si="5"/>
        <v>621.33333333333337</v>
      </c>
      <c r="AA9" s="48">
        <v>621.33333333333337</v>
      </c>
      <c r="AB9" s="48">
        <v>600</v>
      </c>
      <c r="AC9" s="48">
        <v>494.16666666666669</v>
      </c>
      <c r="AD9" s="48">
        <f>AD7/15</f>
        <v>494.16666666666669</v>
      </c>
      <c r="AE9" s="53">
        <f>AE7/15</f>
        <v>395.33333333333331</v>
      </c>
      <c r="AF9" s="53">
        <v>395.33333333333331</v>
      </c>
      <c r="AG9" s="53">
        <v>340</v>
      </c>
      <c r="AH9" s="38">
        <v>321.73333333333335</v>
      </c>
      <c r="AI9" s="38">
        <v>307.73333333333335</v>
      </c>
      <c r="AJ9" s="38">
        <v>307.73333333333335</v>
      </c>
      <c r="AK9" s="33">
        <v>312.5</v>
      </c>
      <c r="AL9" s="8">
        <v>250</v>
      </c>
      <c r="AM9" s="20" t="s">
        <v>30</v>
      </c>
    </row>
    <row r="10" spans="1:40" ht="21" x14ac:dyDescent="0.35">
      <c r="A10" t="s">
        <v>82</v>
      </c>
      <c r="B10" s="152"/>
      <c r="C10" s="77"/>
      <c r="D10" s="89" t="s">
        <v>6</v>
      </c>
      <c r="E10" s="92"/>
      <c r="F10" s="93"/>
      <c r="G10" s="86"/>
      <c r="H10" s="24"/>
      <c r="I10" s="99"/>
      <c r="J10" s="30"/>
      <c r="K10" s="18"/>
      <c r="L10" s="31"/>
      <c r="M10" s="32"/>
      <c r="N10" s="3"/>
      <c r="O10" s="17"/>
      <c r="P10" s="196">
        <v>45664</v>
      </c>
      <c r="Q10" s="196">
        <v>45632</v>
      </c>
      <c r="R10" s="177">
        <v>45565</v>
      </c>
      <c r="S10" s="177">
        <v>45565</v>
      </c>
      <c r="T10" s="171">
        <v>45533</v>
      </c>
      <c r="U10" s="164">
        <v>45482</v>
      </c>
      <c r="V10" s="95"/>
      <c r="W10" s="95"/>
      <c r="X10" s="95"/>
      <c r="Y10" s="95"/>
      <c r="Z10" s="95"/>
      <c r="AA10" s="95"/>
      <c r="AB10" s="95"/>
      <c r="AC10" s="48"/>
      <c r="AD10" s="48"/>
      <c r="AE10" s="53"/>
      <c r="AF10" s="53"/>
      <c r="AG10" s="53"/>
      <c r="AH10" s="33"/>
      <c r="AI10" s="33"/>
      <c r="AJ10" s="33"/>
      <c r="AK10" s="33">
        <v>0</v>
      </c>
      <c r="AL10" s="8"/>
      <c r="AM10" s="9"/>
    </row>
    <row r="11" spans="1:40" ht="21" x14ac:dyDescent="0.35">
      <c r="B11" s="151"/>
      <c r="C11" s="77"/>
      <c r="D11" s="10" t="s">
        <v>24</v>
      </c>
      <c r="E11" s="11">
        <f t="shared" ref="E11:E13" si="6">I11</f>
        <v>64300</v>
      </c>
      <c r="F11" s="19">
        <f t="shared" ref="F11:F13" si="7">J11</f>
        <v>41800</v>
      </c>
      <c r="G11" s="86"/>
      <c r="H11" s="24"/>
      <c r="I11" s="14">
        <f>MROUND(L11+48,100)</f>
        <v>64300</v>
      </c>
      <c r="J11" s="15">
        <f>MROUND(M11+48,100)</f>
        <v>41800</v>
      </c>
      <c r="K11" s="18"/>
      <c r="L11" s="3">
        <f t="shared" si="1"/>
        <v>64260</v>
      </c>
      <c r="M11" s="4">
        <f t="shared" si="2"/>
        <v>41769</v>
      </c>
      <c r="N11" s="3"/>
      <c r="O11" s="17"/>
      <c r="P11" s="193">
        <v>32130</v>
      </c>
      <c r="Q11" s="193">
        <v>30736</v>
      </c>
      <c r="R11" s="176">
        <v>30736</v>
      </c>
      <c r="S11" s="176">
        <v>30736</v>
      </c>
      <c r="T11" s="147">
        <v>31736</v>
      </c>
      <c r="U11" s="102">
        <v>30736</v>
      </c>
      <c r="V11" s="163">
        <v>27200</v>
      </c>
      <c r="W11" s="102">
        <v>27200</v>
      </c>
      <c r="X11" s="149">
        <v>27200</v>
      </c>
      <c r="Y11" s="102">
        <v>25165</v>
      </c>
      <c r="Z11" s="97">
        <v>25165</v>
      </c>
      <c r="AA11" s="97">
        <v>25165</v>
      </c>
      <c r="AB11" s="97">
        <v>25165</v>
      </c>
      <c r="AC11" s="61">
        <v>22105</v>
      </c>
      <c r="AD11" s="61">
        <f>AF11*1.25</f>
        <v>22105</v>
      </c>
      <c r="AE11" s="45">
        <v>17684</v>
      </c>
      <c r="AF11" s="45">
        <v>17684</v>
      </c>
      <c r="AG11" s="52">
        <v>13800</v>
      </c>
      <c r="AH11" s="38">
        <v>10830</v>
      </c>
      <c r="AI11" s="38">
        <v>10830</v>
      </c>
      <c r="AJ11" s="38">
        <v>10830</v>
      </c>
      <c r="AK11" s="33">
        <v>9750</v>
      </c>
      <c r="AL11" s="33">
        <v>7800</v>
      </c>
      <c r="AM11" s="20">
        <v>45138</v>
      </c>
      <c r="AN11" s="22"/>
    </row>
    <row r="12" spans="1:40" ht="21" x14ac:dyDescent="0.35">
      <c r="B12" s="151"/>
      <c r="C12" s="77"/>
      <c r="D12" s="10" t="s">
        <v>17</v>
      </c>
      <c r="E12" s="11">
        <f t="shared" si="6"/>
        <v>6500</v>
      </c>
      <c r="F12" s="19">
        <f t="shared" si="7"/>
        <v>4200</v>
      </c>
      <c r="G12" s="86"/>
      <c r="H12" s="24"/>
      <c r="I12" s="14">
        <f>MROUND(L12+48,100)</f>
        <v>6500</v>
      </c>
      <c r="J12" s="15">
        <f>MROUND(M12+48,100)</f>
        <v>4200</v>
      </c>
      <c r="K12" s="18"/>
      <c r="L12" s="3">
        <f t="shared" si="1"/>
        <v>6426</v>
      </c>
      <c r="M12" s="4">
        <f t="shared" si="2"/>
        <v>4176.9000000000005</v>
      </c>
      <c r="N12" s="3"/>
      <c r="O12" s="17"/>
      <c r="P12" s="194">
        <f t="shared" ref="P12:Z12" si="8">P11/10</f>
        <v>3213</v>
      </c>
      <c r="Q12" s="194">
        <f t="shared" ref="Q12" si="9">Q11/10</f>
        <v>3073.6</v>
      </c>
      <c r="R12" s="64">
        <f t="shared" si="8"/>
        <v>3073.6</v>
      </c>
      <c r="S12" s="64">
        <f t="shared" si="8"/>
        <v>3073.6</v>
      </c>
      <c r="T12" s="160">
        <f t="shared" si="8"/>
        <v>3173.6</v>
      </c>
      <c r="U12" s="160">
        <f t="shared" si="8"/>
        <v>3073.6</v>
      </c>
      <c r="V12" s="48">
        <f t="shared" si="8"/>
        <v>2720</v>
      </c>
      <c r="W12" s="160">
        <f t="shared" si="8"/>
        <v>2720</v>
      </c>
      <c r="X12" s="48">
        <f t="shared" si="8"/>
        <v>2720</v>
      </c>
      <c r="Y12" s="48">
        <f t="shared" si="8"/>
        <v>2516.5</v>
      </c>
      <c r="Z12" s="48">
        <f t="shared" si="8"/>
        <v>2516.5</v>
      </c>
      <c r="AA12" s="48">
        <v>2516.5</v>
      </c>
      <c r="AB12" s="48">
        <v>2516.5</v>
      </c>
      <c r="AC12" s="48">
        <v>2210.5</v>
      </c>
      <c r="AD12" s="48">
        <f>AD11/10</f>
        <v>2210.5</v>
      </c>
      <c r="AE12" s="53">
        <f>AE11/10</f>
        <v>1768.4</v>
      </c>
      <c r="AF12" s="53">
        <v>1768.4</v>
      </c>
      <c r="AG12" s="53">
        <v>1380</v>
      </c>
      <c r="AH12" s="38">
        <v>1083</v>
      </c>
      <c r="AI12" s="38">
        <v>1083</v>
      </c>
      <c r="AJ12" s="38">
        <v>1083</v>
      </c>
      <c r="AK12" s="33">
        <v>975</v>
      </c>
      <c r="AL12" s="8">
        <v>780</v>
      </c>
      <c r="AM12" s="20" t="s">
        <v>31</v>
      </c>
    </row>
    <row r="13" spans="1:40" ht="21" x14ac:dyDescent="0.35">
      <c r="A13" t="s">
        <v>82</v>
      </c>
      <c r="B13" s="151"/>
      <c r="C13" s="77"/>
      <c r="D13" s="89" t="s">
        <v>0</v>
      </c>
      <c r="E13" s="92"/>
      <c r="F13" s="93"/>
      <c r="G13" s="86"/>
      <c r="H13" s="24"/>
      <c r="I13" s="99"/>
      <c r="J13" s="30"/>
      <c r="K13" s="18"/>
      <c r="L13" s="31"/>
      <c r="M13" s="32"/>
      <c r="N13" s="3"/>
      <c r="O13" s="17"/>
      <c r="P13" s="196">
        <v>45664</v>
      </c>
      <c r="Q13" s="196">
        <v>45632</v>
      </c>
      <c r="R13" s="177">
        <v>45565</v>
      </c>
      <c r="S13" s="177">
        <v>45565</v>
      </c>
      <c r="T13" s="171">
        <v>45533</v>
      </c>
      <c r="U13" s="164">
        <v>45482</v>
      </c>
      <c r="V13" s="95"/>
      <c r="W13" s="95"/>
      <c r="X13" s="95"/>
      <c r="Y13" s="95"/>
      <c r="Z13" s="95"/>
      <c r="AA13" s="95"/>
      <c r="AB13" s="95"/>
      <c r="AC13" s="48"/>
      <c r="AD13" s="48"/>
      <c r="AE13" s="53"/>
      <c r="AF13" s="53"/>
      <c r="AG13" s="53"/>
      <c r="AH13" s="33"/>
      <c r="AI13" s="33"/>
      <c r="AJ13" s="33"/>
      <c r="AK13" s="33">
        <v>0</v>
      </c>
      <c r="AL13" s="8"/>
      <c r="AM13" s="9"/>
    </row>
    <row r="14" spans="1:40" ht="21" x14ac:dyDescent="0.35">
      <c r="B14" s="151"/>
      <c r="C14" s="77"/>
      <c r="D14" s="10" t="s">
        <v>36</v>
      </c>
      <c r="E14" s="11">
        <v>34400</v>
      </c>
      <c r="F14" s="19">
        <v>22400</v>
      </c>
      <c r="G14" s="86"/>
      <c r="H14" s="24"/>
      <c r="I14" s="14">
        <f>MROUND(L14+48,100)</f>
        <v>32400</v>
      </c>
      <c r="J14" s="15">
        <f>MROUND(M14+48,100)</f>
        <v>21100</v>
      </c>
      <c r="K14" s="18"/>
      <c r="L14" s="3">
        <f t="shared" si="1"/>
        <v>32400</v>
      </c>
      <c r="M14" s="4">
        <f t="shared" si="2"/>
        <v>21060</v>
      </c>
      <c r="N14" s="3" t="s">
        <v>116</v>
      </c>
      <c r="O14" s="17"/>
      <c r="P14" s="193">
        <v>16200</v>
      </c>
      <c r="Q14" s="193">
        <v>17200</v>
      </c>
      <c r="R14" s="186">
        <v>14100</v>
      </c>
      <c r="S14" s="176">
        <v>14100</v>
      </c>
      <c r="T14" s="170">
        <v>15100</v>
      </c>
      <c r="U14" s="167">
        <v>9800</v>
      </c>
      <c r="V14" s="163">
        <v>9800</v>
      </c>
      <c r="W14" s="102">
        <v>9800</v>
      </c>
      <c r="X14" s="102">
        <v>9800</v>
      </c>
      <c r="Y14" s="102">
        <v>9800</v>
      </c>
      <c r="Z14" s="97">
        <v>8000</v>
      </c>
      <c r="AA14" s="97">
        <v>8000</v>
      </c>
      <c r="AB14" s="97">
        <v>8000</v>
      </c>
      <c r="AC14" s="61">
        <v>6562.5</v>
      </c>
      <c r="AD14" s="61">
        <f>AF14*1.25</f>
        <v>6562.5</v>
      </c>
      <c r="AE14" s="52">
        <v>5250</v>
      </c>
      <c r="AF14" s="52">
        <v>5250</v>
      </c>
      <c r="AG14" s="52">
        <v>5250</v>
      </c>
      <c r="AH14" s="40">
        <v>5250</v>
      </c>
      <c r="AI14" s="40">
        <v>5250</v>
      </c>
      <c r="AJ14" s="40">
        <v>5250</v>
      </c>
      <c r="AK14" s="33">
        <v>4687.5</v>
      </c>
      <c r="AL14" s="33">
        <v>3750</v>
      </c>
      <c r="AM14" s="20">
        <v>45138</v>
      </c>
      <c r="AN14" s="22"/>
    </row>
    <row r="15" spans="1:40" ht="21" hidden="1" x14ac:dyDescent="0.35">
      <c r="B15" s="151"/>
      <c r="C15" s="77" t="s">
        <v>111</v>
      </c>
      <c r="D15" s="10" t="s">
        <v>20</v>
      </c>
      <c r="E15" s="11">
        <v>2900</v>
      </c>
      <c r="F15" s="19">
        <v>1900</v>
      </c>
      <c r="G15" s="86"/>
      <c r="H15" s="24"/>
      <c r="I15" s="14">
        <f t="shared" ref="I15:J16" si="10">MROUND(L15+48,100)</f>
        <v>3300</v>
      </c>
      <c r="J15" s="15">
        <f t="shared" si="10"/>
        <v>2200</v>
      </c>
      <c r="K15" s="18"/>
      <c r="L15" s="3">
        <f t="shared" si="1"/>
        <v>3240</v>
      </c>
      <c r="M15" s="4">
        <f t="shared" si="2"/>
        <v>2106</v>
      </c>
      <c r="N15" s="3"/>
      <c r="O15" s="17"/>
      <c r="P15" s="194">
        <f t="shared" ref="P15:U15" si="11">P14/10</f>
        <v>1620</v>
      </c>
      <c r="Q15" s="194">
        <f t="shared" si="11"/>
        <v>1720</v>
      </c>
      <c r="R15" s="175">
        <f t="shared" si="11"/>
        <v>1410</v>
      </c>
      <c r="S15" s="175">
        <f t="shared" si="11"/>
        <v>1410</v>
      </c>
      <c r="T15" s="166">
        <f t="shared" si="11"/>
        <v>1510</v>
      </c>
      <c r="U15" s="166">
        <f t="shared" si="11"/>
        <v>980</v>
      </c>
      <c r="V15" s="48">
        <v>995</v>
      </c>
      <c r="W15" s="160">
        <v>995</v>
      </c>
      <c r="X15" s="48">
        <v>995</v>
      </c>
      <c r="Y15" s="48">
        <v>995</v>
      </c>
      <c r="Z15" s="48">
        <v>995</v>
      </c>
      <c r="AA15" s="48">
        <v>995</v>
      </c>
      <c r="AB15" s="48">
        <v>995</v>
      </c>
      <c r="AC15" s="48">
        <v>815</v>
      </c>
      <c r="AD15" s="48">
        <v>815</v>
      </c>
      <c r="AE15" s="53">
        <v>815</v>
      </c>
      <c r="AF15" s="53">
        <v>815</v>
      </c>
      <c r="AG15" s="53">
        <v>815</v>
      </c>
      <c r="AH15" s="40">
        <v>815</v>
      </c>
      <c r="AI15" s="40">
        <v>815</v>
      </c>
      <c r="AJ15" s="40">
        <v>815</v>
      </c>
      <c r="AK15" s="33">
        <v>727.5</v>
      </c>
      <c r="AL15" s="8">
        <v>582</v>
      </c>
      <c r="AM15" s="20" t="s">
        <v>32</v>
      </c>
    </row>
    <row r="16" spans="1:40" ht="21" x14ac:dyDescent="0.35">
      <c r="B16" s="151"/>
      <c r="C16" s="77"/>
      <c r="D16" s="10" t="s">
        <v>18</v>
      </c>
      <c r="E16" s="11">
        <v>2300</v>
      </c>
      <c r="F16" s="19">
        <v>1500</v>
      </c>
      <c r="G16" s="86"/>
      <c r="H16" s="24"/>
      <c r="I16" s="14">
        <f t="shared" si="10"/>
        <v>2100</v>
      </c>
      <c r="J16" s="15">
        <f t="shared" si="10"/>
        <v>1400</v>
      </c>
      <c r="K16" s="18"/>
      <c r="L16" s="3">
        <f t="shared" si="1"/>
        <v>2090.3225806451615</v>
      </c>
      <c r="M16" s="4">
        <f t="shared" si="2"/>
        <v>1358.7096774193551</v>
      </c>
      <c r="N16" s="3" t="s">
        <v>116</v>
      </c>
      <c r="O16" s="17"/>
      <c r="P16" s="194">
        <f t="shared" ref="P16:U16" si="12">P14/15.5</f>
        <v>1045.1612903225807</v>
      </c>
      <c r="Q16" s="194">
        <f t="shared" si="12"/>
        <v>1109.6774193548388</v>
      </c>
      <c r="R16" s="64">
        <f t="shared" si="12"/>
        <v>909.67741935483866</v>
      </c>
      <c r="S16" s="64">
        <f t="shared" si="12"/>
        <v>909.67741935483866</v>
      </c>
      <c r="T16" s="166">
        <f t="shared" si="12"/>
        <v>974.19354838709683</v>
      </c>
      <c r="U16" s="166">
        <f t="shared" si="12"/>
        <v>632.25806451612902</v>
      </c>
      <c r="V16" s="48">
        <v>500</v>
      </c>
      <c r="W16" s="160">
        <v>500</v>
      </c>
      <c r="X16" s="48">
        <v>500</v>
      </c>
      <c r="Y16" s="48">
        <v>500</v>
      </c>
      <c r="Z16" s="48">
        <v>500</v>
      </c>
      <c r="AA16" s="48">
        <v>500</v>
      </c>
      <c r="AB16" s="48">
        <v>500</v>
      </c>
      <c r="AC16" s="48">
        <v>407</v>
      </c>
      <c r="AD16" s="48">
        <v>407</v>
      </c>
      <c r="AE16" s="53">
        <v>407</v>
      </c>
      <c r="AF16" s="53">
        <v>407</v>
      </c>
      <c r="AG16" s="53">
        <v>407</v>
      </c>
      <c r="AH16" s="40">
        <v>407</v>
      </c>
      <c r="AI16" s="40">
        <v>407</v>
      </c>
      <c r="AJ16" s="40">
        <v>407</v>
      </c>
      <c r="AK16" s="33">
        <v>363.75</v>
      </c>
      <c r="AL16" s="8">
        <v>291</v>
      </c>
      <c r="AM16" s="20" t="s">
        <v>33</v>
      </c>
    </row>
    <row r="17" spans="1:40" ht="21" x14ac:dyDescent="0.35">
      <c r="A17" t="s">
        <v>83</v>
      </c>
      <c r="B17" s="151"/>
      <c r="C17" s="77"/>
      <c r="D17" s="89" t="s">
        <v>9</v>
      </c>
      <c r="E17" s="92"/>
      <c r="F17" s="93"/>
      <c r="G17" s="86"/>
      <c r="H17" s="24"/>
      <c r="I17" s="99"/>
      <c r="J17" s="30"/>
      <c r="K17" s="18"/>
      <c r="L17" s="31"/>
      <c r="M17" s="32"/>
      <c r="N17" s="3"/>
      <c r="O17" s="17"/>
      <c r="P17" s="197">
        <v>45661</v>
      </c>
      <c r="Q17" s="196">
        <v>45632</v>
      </c>
      <c r="R17" s="182">
        <v>45610</v>
      </c>
      <c r="S17" s="177">
        <v>45565</v>
      </c>
      <c r="T17" s="164">
        <v>45482</v>
      </c>
      <c r="U17" s="164">
        <v>45482</v>
      </c>
      <c r="V17" s="145">
        <v>45455</v>
      </c>
      <c r="W17" s="155">
        <v>45453</v>
      </c>
      <c r="X17" s="145">
        <v>45359</v>
      </c>
      <c r="Y17" s="145">
        <v>45359</v>
      </c>
      <c r="Z17" s="95"/>
      <c r="AA17" s="95"/>
      <c r="AB17" s="95"/>
      <c r="AC17" s="48"/>
      <c r="AD17" s="48"/>
      <c r="AE17" s="53"/>
      <c r="AF17" s="53"/>
      <c r="AG17" s="53"/>
      <c r="AH17" s="33"/>
      <c r="AI17" s="33"/>
      <c r="AJ17" s="33"/>
      <c r="AK17" s="33">
        <v>0</v>
      </c>
      <c r="AL17" s="8"/>
      <c r="AM17" s="9"/>
    </row>
    <row r="18" spans="1:40" ht="21" x14ac:dyDescent="0.35">
      <c r="B18" s="151"/>
      <c r="C18" s="77"/>
      <c r="D18" s="10" t="s">
        <v>21</v>
      </c>
      <c r="E18" s="11">
        <f t="shared" ref="E18:F19" si="13">I18</f>
        <v>23700</v>
      </c>
      <c r="F18" s="19">
        <f t="shared" si="13"/>
        <v>15400</v>
      </c>
      <c r="G18" s="86"/>
      <c r="H18" s="24"/>
      <c r="I18" s="14">
        <f>MROUND(L18+48,100)</f>
        <v>23700</v>
      </c>
      <c r="J18" s="15">
        <f>MROUND(M18+48,100)</f>
        <v>15400</v>
      </c>
      <c r="K18" s="18"/>
      <c r="L18" s="3">
        <f t="shared" si="1"/>
        <v>23650</v>
      </c>
      <c r="M18" s="4">
        <f t="shared" si="2"/>
        <v>15372.5</v>
      </c>
      <c r="N18" s="3"/>
      <c r="O18" s="49"/>
      <c r="P18" s="200">
        <v>11825</v>
      </c>
      <c r="Q18" s="193">
        <v>10950</v>
      </c>
      <c r="R18" s="190">
        <v>10950</v>
      </c>
      <c r="S18" s="176">
        <v>10750</v>
      </c>
      <c r="T18" s="102">
        <v>8200</v>
      </c>
      <c r="U18" s="102">
        <v>8200</v>
      </c>
      <c r="V18" s="163">
        <v>8200</v>
      </c>
      <c r="W18" s="161">
        <v>8200</v>
      </c>
      <c r="X18" s="147">
        <v>8500</v>
      </c>
      <c r="Y18" s="102">
        <v>8500</v>
      </c>
      <c r="Z18" s="144">
        <v>9200</v>
      </c>
      <c r="AA18" s="102">
        <v>6400</v>
      </c>
      <c r="AB18" s="61">
        <v>4375</v>
      </c>
      <c r="AC18" s="61">
        <v>4375</v>
      </c>
      <c r="AD18" s="61">
        <f>AF18*1.25</f>
        <v>4375</v>
      </c>
      <c r="AE18" s="54">
        <v>3500</v>
      </c>
      <c r="AF18" s="54">
        <v>3500</v>
      </c>
      <c r="AG18" s="54">
        <v>3500</v>
      </c>
      <c r="AH18" s="50">
        <v>3101</v>
      </c>
      <c r="AI18" s="38">
        <v>3000</v>
      </c>
      <c r="AJ18" s="38">
        <v>3000</v>
      </c>
      <c r="AK18" s="33">
        <v>3102.5</v>
      </c>
      <c r="AL18" s="33">
        <v>2482</v>
      </c>
      <c r="AM18" s="20">
        <v>45146</v>
      </c>
      <c r="AN18" s="22"/>
    </row>
    <row r="19" spans="1:40" ht="21" x14ac:dyDescent="0.35">
      <c r="B19" s="151"/>
      <c r="C19" s="77"/>
      <c r="D19" s="10" t="s">
        <v>19</v>
      </c>
      <c r="E19" s="11">
        <f t="shared" si="13"/>
        <v>2800</v>
      </c>
      <c r="F19" s="19">
        <f t="shared" si="13"/>
        <v>1800</v>
      </c>
      <c r="G19" s="86"/>
      <c r="H19" s="24"/>
      <c r="I19" s="14">
        <f>MROUND(L19+48,100)</f>
        <v>2800</v>
      </c>
      <c r="J19" s="15">
        <f>MROUND(M19+48,100)</f>
        <v>1800</v>
      </c>
      <c r="K19" s="18"/>
      <c r="L19" s="3">
        <f t="shared" si="1"/>
        <v>2746.8060394889667</v>
      </c>
      <c r="M19" s="4">
        <f t="shared" si="2"/>
        <v>1785.4239256678284</v>
      </c>
      <c r="N19" s="3"/>
      <c r="O19" s="17"/>
      <c r="P19" s="199">
        <f t="shared" ref="P19:Z19" si="14">P18/8.61</f>
        <v>1373.4030197444833</v>
      </c>
      <c r="Q19" s="194">
        <f t="shared" ref="Q19" si="15">Q18/8.61</f>
        <v>1271.7770034843206</v>
      </c>
      <c r="R19" s="63">
        <f t="shared" si="14"/>
        <v>1271.7770034843206</v>
      </c>
      <c r="S19" s="64">
        <f t="shared" si="14"/>
        <v>1248.548199767712</v>
      </c>
      <c r="T19" s="160">
        <f t="shared" si="14"/>
        <v>952.38095238095241</v>
      </c>
      <c r="U19" s="160">
        <f t="shared" si="14"/>
        <v>952.38095238095241</v>
      </c>
      <c r="V19" s="48">
        <f t="shared" si="14"/>
        <v>952.38095238095241</v>
      </c>
      <c r="W19" s="159">
        <f t="shared" si="14"/>
        <v>952.38095238095241</v>
      </c>
      <c r="X19" s="48">
        <f t="shared" si="14"/>
        <v>987.22415795586539</v>
      </c>
      <c r="Y19" s="48">
        <f t="shared" si="14"/>
        <v>987.22415795586539</v>
      </c>
      <c r="Z19" s="48">
        <f t="shared" si="14"/>
        <v>1068.5249709639954</v>
      </c>
      <c r="AA19" s="48">
        <v>743.32171893147506</v>
      </c>
      <c r="AB19" s="48">
        <v>508.13008130081306</v>
      </c>
      <c r="AC19" s="48">
        <v>508.13008130081306</v>
      </c>
      <c r="AD19" s="48">
        <f>AD18/8.61</f>
        <v>508.13008130081306</v>
      </c>
      <c r="AE19" s="53">
        <f>AE18/8.61</f>
        <v>406.50406504065046</v>
      </c>
      <c r="AF19" s="53">
        <v>406.50406504065046</v>
      </c>
      <c r="AG19" s="53">
        <v>406.50406504065046</v>
      </c>
      <c r="AH19" s="38">
        <v>360.16260162601628</v>
      </c>
      <c r="AI19" s="38">
        <v>348.43205574912895</v>
      </c>
      <c r="AJ19" s="38">
        <v>348.43205574912895</v>
      </c>
      <c r="AK19" s="33">
        <v>360</v>
      </c>
      <c r="AL19" s="8">
        <v>288</v>
      </c>
      <c r="AM19" s="9" t="s">
        <v>34</v>
      </c>
    </row>
    <row r="20" spans="1:40" ht="21" x14ac:dyDescent="0.35">
      <c r="A20" t="s">
        <v>84</v>
      </c>
      <c r="B20" s="151"/>
      <c r="C20" s="77"/>
      <c r="D20" s="89" t="s">
        <v>10</v>
      </c>
      <c r="E20" s="92"/>
      <c r="F20" s="93"/>
      <c r="G20" s="86"/>
      <c r="H20" s="24"/>
      <c r="I20" s="99"/>
      <c r="J20" s="30"/>
      <c r="K20" s="18"/>
      <c r="L20" s="31"/>
      <c r="M20" s="32"/>
      <c r="N20" s="3"/>
      <c r="O20" s="17"/>
      <c r="P20" s="196">
        <v>45664</v>
      </c>
      <c r="Q20" s="177">
        <v>45565</v>
      </c>
      <c r="R20" s="177">
        <v>45565</v>
      </c>
      <c r="S20" s="177">
        <v>45565</v>
      </c>
      <c r="T20" s="164">
        <v>45503</v>
      </c>
      <c r="U20" s="164">
        <v>45482</v>
      </c>
      <c r="V20" s="95"/>
      <c r="W20" s="95"/>
      <c r="X20" s="95"/>
      <c r="Y20" s="95"/>
      <c r="Z20" s="95"/>
      <c r="AA20" s="95"/>
      <c r="AB20" s="95"/>
      <c r="AC20" s="48"/>
      <c r="AD20" s="48"/>
      <c r="AE20" s="53"/>
      <c r="AF20" s="53"/>
      <c r="AG20" s="53"/>
      <c r="AH20" s="33"/>
      <c r="AI20" s="33"/>
      <c r="AJ20" s="33"/>
      <c r="AK20" s="33">
        <v>0</v>
      </c>
      <c r="AL20" s="8"/>
      <c r="AM20" s="9"/>
    </row>
    <row r="21" spans="1:40" ht="21" x14ac:dyDescent="0.35">
      <c r="B21" s="151"/>
      <c r="C21" s="77"/>
      <c r="D21" s="12" t="s">
        <v>1</v>
      </c>
      <c r="E21" s="13">
        <f t="shared" ref="E21:F22" si="16">I21</f>
        <v>14000</v>
      </c>
      <c r="F21" s="19">
        <f t="shared" si="16"/>
        <v>9100</v>
      </c>
      <c r="G21" s="86"/>
      <c r="H21" s="24"/>
      <c r="I21" s="14">
        <f>MROUND(L21+48,100)</f>
        <v>14000</v>
      </c>
      <c r="J21" s="15">
        <f>MROUND(M21+48,100)</f>
        <v>9100</v>
      </c>
      <c r="K21" s="18"/>
      <c r="L21" s="3">
        <f>P21*2</f>
        <v>14000</v>
      </c>
      <c r="M21" s="4">
        <f>P21*1.3</f>
        <v>9100</v>
      </c>
      <c r="N21" s="3"/>
      <c r="O21" s="17"/>
      <c r="P21" s="193">
        <v>7000</v>
      </c>
      <c r="Q21" s="186">
        <v>7000</v>
      </c>
      <c r="R21" s="186">
        <v>7000</v>
      </c>
      <c r="S21" s="176">
        <v>7000</v>
      </c>
      <c r="T21" s="167">
        <v>3600</v>
      </c>
      <c r="U21" s="167">
        <v>3300</v>
      </c>
      <c r="V21" s="147">
        <v>3300</v>
      </c>
      <c r="W21" s="102">
        <v>3300</v>
      </c>
      <c r="X21" s="147">
        <v>3300</v>
      </c>
      <c r="Y21" s="102">
        <v>3300</v>
      </c>
      <c r="Z21" s="61">
        <f>AF21*1.25</f>
        <v>4125</v>
      </c>
      <c r="AA21" s="61">
        <v>4125</v>
      </c>
      <c r="AB21" s="61">
        <v>4125</v>
      </c>
      <c r="AC21" s="61">
        <v>4125</v>
      </c>
      <c r="AD21" s="61">
        <f>AF21*1.25</f>
        <v>4125</v>
      </c>
      <c r="AE21" s="45">
        <v>3300</v>
      </c>
      <c r="AF21" s="45">
        <v>3300</v>
      </c>
      <c r="AG21" s="52">
        <v>2400</v>
      </c>
      <c r="AH21" s="33">
        <v>2250</v>
      </c>
      <c r="AI21" s="33">
        <v>2250</v>
      </c>
      <c r="AJ21" s="33">
        <v>2250</v>
      </c>
      <c r="AK21" s="33">
        <v>2250</v>
      </c>
      <c r="AL21" s="33">
        <v>1800</v>
      </c>
      <c r="AM21" s="20">
        <v>45138</v>
      </c>
      <c r="AN21" s="22"/>
    </row>
    <row r="22" spans="1:40" ht="21" x14ac:dyDescent="0.35">
      <c r="B22" s="151"/>
      <c r="C22" s="77"/>
      <c r="D22" s="12" t="s">
        <v>28</v>
      </c>
      <c r="E22" s="13">
        <f t="shared" si="16"/>
        <v>5100</v>
      </c>
      <c r="F22" s="19">
        <f t="shared" si="16"/>
        <v>3300</v>
      </c>
      <c r="G22" s="86"/>
      <c r="H22" s="24"/>
      <c r="I22" s="14">
        <f>MROUND(L22+48,100)</f>
        <v>5100</v>
      </c>
      <c r="J22" s="15">
        <f>MROUND(M22+48,100)</f>
        <v>3300</v>
      </c>
      <c r="K22" s="18"/>
      <c r="L22" s="3">
        <f t="shared" si="1"/>
        <v>5054.1516245487364</v>
      </c>
      <c r="M22" s="4">
        <f t="shared" si="2"/>
        <v>3285.1985559566788</v>
      </c>
      <c r="N22" s="3"/>
      <c r="O22" s="17"/>
      <c r="P22" s="194">
        <f>P21/2.77</f>
        <v>2527.0758122743682</v>
      </c>
      <c r="Q22" s="64">
        <f>Q21/2.77</f>
        <v>2527.0758122743682</v>
      </c>
      <c r="R22" s="64">
        <f>R21/2.77</f>
        <v>2527.0758122743682</v>
      </c>
      <c r="S22" s="64">
        <f>S21/2.77</f>
        <v>2527.0758122743682</v>
      </c>
      <c r="T22" s="166">
        <v>1300</v>
      </c>
      <c r="U22" s="166">
        <v>1200</v>
      </c>
      <c r="V22" s="33">
        <f t="shared" ref="V22:Z22" si="17">V21/6.7</f>
        <v>492.53731343283579</v>
      </c>
      <c r="W22" s="160">
        <f t="shared" si="17"/>
        <v>492.53731343283579</v>
      </c>
      <c r="X22" s="48">
        <f t="shared" si="17"/>
        <v>492.53731343283579</v>
      </c>
      <c r="Y22" s="48">
        <f t="shared" si="17"/>
        <v>492.53731343283579</v>
      </c>
      <c r="Z22" s="48">
        <f t="shared" si="17"/>
        <v>615.67164179104475</v>
      </c>
      <c r="AA22" s="48">
        <v>615.67164179104475</v>
      </c>
      <c r="AB22" s="48">
        <v>615.67164179104475</v>
      </c>
      <c r="AC22" s="48">
        <v>615.67164179104475</v>
      </c>
      <c r="AD22" s="48">
        <f>AD21/6.7</f>
        <v>615.67164179104475</v>
      </c>
      <c r="AE22" s="53">
        <f>AE21/6.7</f>
        <v>492.53731343283579</v>
      </c>
      <c r="AF22" s="53">
        <v>492.53731343283579</v>
      </c>
      <c r="AG22" s="53">
        <v>358.20895522388059</v>
      </c>
      <c r="AH22" s="33">
        <v>625</v>
      </c>
      <c r="AI22" s="33">
        <v>625</v>
      </c>
      <c r="AJ22" s="33">
        <v>625</v>
      </c>
      <c r="AK22" s="33">
        <v>625</v>
      </c>
      <c r="AL22" s="8">
        <v>500</v>
      </c>
      <c r="AM22" s="9" t="s">
        <v>35</v>
      </c>
    </row>
    <row r="23" spans="1:40" ht="21" x14ac:dyDescent="0.35">
      <c r="A23" t="s">
        <v>82</v>
      </c>
      <c r="B23" s="153"/>
      <c r="C23" s="77"/>
      <c r="D23" s="89" t="s">
        <v>37</v>
      </c>
      <c r="E23" s="92"/>
      <c r="F23" s="93"/>
      <c r="G23" s="86"/>
      <c r="H23" s="24"/>
      <c r="I23" s="99"/>
      <c r="J23" s="30"/>
      <c r="K23" s="18"/>
      <c r="L23" s="31"/>
      <c r="M23" s="32"/>
      <c r="N23" s="3"/>
      <c r="O23" s="17"/>
      <c r="P23" s="196">
        <v>45664</v>
      </c>
      <c r="Q23" s="177">
        <v>45565</v>
      </c>
      <c r="R23" s="177">
        <v>45565</v>
      </c>
      <c r="S23" s="177">
        <v>45565</v>
      </c>
      <c r="T23" s="145">
        <v>45482</v>
      </c>
      <c r="U23" s="145">
        <v>45482</v>
      </c>
      <c r="V23" s="95"/>
      <c r="W23" s="95"/>
      <c r="X23" s="95"/>
      <c r="Y23" s="95"/>
      <c r="Z23" s="95"/>
      <c r="AA23" s="95"/>
      <c r="AB23" s="95"/>
      <c r="AC23" s="48"/>
      <c r="AD23" s="48"/>
      <c r="AE23" s="53"/>
      <c r="AF23" s="53"/>
      <c r="AG23" s="53"/>
      <c r="AH23" s="33"/>
      <c r="AI23" s="33"/>
      <c r="AJ23" s="33"/>
      <c r="AK23" s="33">
        <v>0</v>
      </c>
      <c r="AL23" s="8"/>
      <c r="AM23" s="9"/>
    </row>
    <row r="24" spans="1:40" ht="21" x14ac:dyDescent="0.35">
      <c r="B24" s="153"/>
      <c r="C24" s="77"/>
      <c r="D24" s="12" t="s">
        <v>37</v>
      </c>
      <c r="E24" s="13">
        <f t="shared" ref="E24:F24" si="18">I24</f>
        <v>2000</v>
      </c>
      <c r="F24" s="19">
        <f t="shared" si="18"/>
        <v>1300</v>
      </c>
      <c r="G24" s="86"/>
      <c r="H24" s="24"/>
      <c r="I24" s="14">
        <f>MROUND(L24+48,100)</f>
        <v>2000</v>
      </c>
      <c r="J24" s="15">
        <f>MROUND(M24+48,100)</f>
        <v>1300</v>
      </c>
      <c r="K24" s="18"/>
      <c r="L24" s="3">
        <f>P24*2</f>
        <v>1980</v>
      </c>
      <c r="M24" s="4">
        <f>P24*1.3</f>
        <v>1287</v>
      </c>
      <c r="N24" s="3"/>
      <c r="O24" s="17"/>
      <c r="P24" s="193">
        <v>990</v>
      </c>
      <c r="Q24" s="176">
        <v>990</v>
      </c>
      <c r="R24" s="176">
        <v>990</v>
      </c>
      <c r="S24" s="176">
        <v>990</v>
      </c>
      <c r="T24" s="102">
        <v>896</v>
      </c>
      <c r="U24" s="102">
        <v>896</v>
      </c>
      <c r="V24" s="163">
        <v>896</v>
      </c>
      <c r="W24" s="102">
        <v>896</v>
      </c>
      <c r="X24" s="102">
        <v>896</v>
      </c>
      <c r="Y24" s="102">
        <v>896</v>
      </c>
      <c r="Z24" s="61">
        <v>985.34</v>
      </c>
      <c r="AA24" s="97">
        <v>985.34</v>
      </c>
      <c r="AB24" s="97">
        <v>985.34</v>
      </c>
      <c r="AC24" s="61">
        <v>687.5</v>
      </c>
      <c r="AD24" s="61">
        <f>AF24*1.25</f>
        <v>687.5</v>
      </c>
      <c r="AE24" s="45">
        <v>550</v>
      </c>
      <c r="AF24" s="45">
        <v>550</v>
      </c>
      <c r="AG24" s="52">
        <v>462</v>
      </c>
      <c r="AH24" s="33">
        <v>462</v>
      </c>
      <c r="AI24" s="33">
        <v>462</v>
      </c>
      <c r="AJ24" s="33">
        <v>462</v>
      </c>
      <c r="AK24" s="33">
        <v>2250</v>
      </c>
      <c r="AL24" s="33">
        <v>1800</v>
      </c>
      <c r="AM24" s="20">
        <v>45138</v>
      </c>
      <c r="AN24" s="22"/>
    </row>
    <row r="25" spans="1:40" ht="21" customHeight="1" x14ac:dyDescent="0.35">
      <c r="A25" t="s">
        <v>82</v>
      </c>
      <c r="B25" s="153"/>
      <c r="C25" s="77"/>
      <c r="D25" s="89" t="s">
        <v>71</v>
      </c>
      <c r="E25" s="92"/>
      <c r="F25" s="93"/>
      <c r="G25" s="86"/>
      <c r="H25" s="24"/>
      <c r="I25" s="99"/>
      <c r="J25" s="30"/>
      <c r="K25" s="18"/>
      <c r="L25" s="31"/>
      <c r="M25" s="32"/>
      <c r="N25" s="3"/>
      <c r="O25" s="17"/>
      <c r="P25" s="196">
        <v>45664</v>
      </c>
      <c r="Q25" s="177">
        <v>45565</v>
      </c>
      <c r="R25" s="177">
        <v>45565</v>
      </c>
      <c r="S25" s="177">
        <v>45565</v>
      </c>
      <c r="T25" s="171">
        <v>45533</v>
      </c>
      <c r="U25" s="145">
        <v>45482</v>
      </c>
      <c r="V25" s="95"/>
      <c r="W25" s="95"/>
      <c r="X25" s="95"/>
      <c r="Y25" s="95"/>
      <c r="Z25" s="95"/>
      <c r="AA25" s="95"/>
      <c r="AB25" s="95"/>
      <c r="AC25" s="48"/>
      <c r="AD25" s="48"/>
      <c r="AE25" s="53"/>
      <c r="AF25" s="53"/>
      <c r="AG25" s="53"/>
      <c r="AH25" s="33"/>
      <c r="AI25" s="33"/>
      <c r="AJ25" s="33"/>
      <c r="AK25" s="33">
        <v>0</v>
      </c>
      <c r="AL25" s="8"/>
      <c r="AM25" s="9"/>
    </row>
    <row r="26" spans="1:40" ht="21" customHeight="1" x14ac:dyDescent="0.35">
      <c r="B26" s="153"/>
      <c r="C26" s="77"/>
      <c r="D26" s="12" t="s">
        <v>72</v>
      </c>
      <c r="E26" s="13">
        <v>42400</v>
      </c>
      <c r="F26" s="19">
        <v>27600</v>
      </c>
      <c r="G26" s="86"/>
      <c r="H26" s="24" t="s">
        <v>111</v>
      </c>
      <c r="I26" s="14">
        <f>MROUND(L26+48,100)</f>
        <v>40400</v>
      </c>
      <c r="J26" s="15">
        <f>MROUND(M26+48,100)</f>
        <v>26300</v>
      </c>
      <c r="K26" s="18"/>
      <c r="L26" s="3">
        <f>P26*2</f>
        <v>40350</v>
      </c>
      <c r="M26" s="4">
        <f>P26*1.3</f>
        <v>26227.5</v>
      </c>
      <c r="N26" s="3"/>
      <c r="O26" s="17"/>
      <c r="P26" s="193">
        <v>20175</v>
      </c>
      <c r="Q26" s="176">
        <v>20175</v>
      </c>
      <c r="R26" s="176">
        <v>20175</v>
      </c>
      <c r="S26" s="176">
        <v>20175</v>
      </c>
      <c r="T26" s="147">
        <v>21175</v>
      </c>
      <c r="U26" s="102">
        <v>20175</v>
      </c>
      <c r="V26" s="163">
        <v>20175</v>
      </c>
      <c r="W26" s="45">
        <v>20175</v>
      </c>
      <c r="X26" s="61">
        <v>20175</v>
      </c>
      <c r="Y26" s="61">
        <v>20175</v>
      </c>
      <c r="Z26" s="61">
        <v>20175</v>
      </c>
      <c r="AA26" s="144">
        <v>20175</v>
      </c>
      <c r="AB26" s="97"/>
      <c r="AC26" s="61"/>
      <c r="AD26" s="61"/>
      <c r="AE26" s="45"/>
      <c r="AF26" s="45"/>
      <c r="AG26" s="52"/>
      <c r="AH26" s="33"/>
      <c r="AI26" s="33"/>
      <c r="AJ26" s="33"/>
      <c r="AK26" s="33"/>
      <c r="AL26" s="33"/>
      <c r="AM26" s="20"/>
      <c r="AN26" s="22"/>
    </row>
    <row r="27" spans="1:40" ht="21" x14ac:dyDescent="0.35">
      <c r="B27" s="153"/>
      <c r="C27" s="77"/>
      <c r="D27" s="12" t="s">
        <v>109</v>
      </c>
      <c r="E27" s="13">
        <v>8700</v>
      </c>
      <c r="F27" s="19">
        <v>5700</v>
      </c>
      <c r="G27" s="86"/>
      <c r="H27" s="24" t="s">
        <v>111</v>
      </c>
      <c r="I27" s="14">
        <f>MROUND(L27+48,100)</f>
        <v>8300</v>
      </c>
      <c r="J27" s="15">
        <f>MROUND(M27+48,100)</f>
        <v>5400</v>
      </c>
      <c r="K27" s="18"/>
      <c r="L27" s="3">
        <f>P27*2</f>
        <v>8234.6938775510207</v>
      </c>
      <c r="M27" s="4">
        <f>P27*1.3</f>
        <v>5352.5510204081638</v>
      </c>
      <c r="N27" s="3"/>
      <c r="O27" s="17"/>
      <c r="P27" s="216">
        <f t="shared" ref="P27:U27" si="19">P26/4.9</f>
        <v>4117.3469387755104</v>
      </c>
      <c r="Q27" s="178">
        <f t="shared" si="19"/>
        <v>4117.3469387755104</v>
      </c>
      <c r="R27" s="178">
        <f t="shared" si="19"/>
        <v>4117.3469387755104</v>
      </c>
      <c r="S27" s="178">
        <f t="shared" si="19"/>
        <v>4117.3469387755104</v>
      </c>
      <c r="T27" s="45">
        <f t="shared" si="19"/>
        <v>4321.4285714285716</v>
      </c>
      <c r="U27" s="45">
        <f t="shared" si="19"/>
        <v>4117.3469387755104</v>
      </c>
      <c r="V27" s="61"/>
      <c r="W27" s="61"/>
      <c r="X27" s="61"/>
      <c r="Y27" s="61"/>
      <c r="Z27" s="61"/>
      <c r="AA27" s="144"/>
      <c r="AB27" s="97"/>
      <c r="AC27" s="61"/>
      <c r="AD27" s="61"/>
      <c r="AE27" s="45"/>
      <c r="AF27" s="45"/>
      <c r="AG27" s="52"/>
      <c r="AH27" s="33"/>
      <c r="AI27" s="33"/>
      <c r="AJ27" s="33"/>
      <c r="AK27" s="33"/>
      <c r="AL27" s="33"/>
      <c r="AM27" s="20"/>
      <c r="AN27" s="22"/>
    </row>
    <row r="28" spans="1:40" ht="9.9499999999999993" customHeight="1" x14ac:dyDescent="0.35">
      <c r="C28" s="78"/>
      <c r="D28" s="79"/>
      <c r="E28" s="80"/>
      <c r="F28" s="87"/>
      <c r="G28" s="88"/>
      <c r="H28" s="24"/>
      <c r="I28" s="14"/>
      <c r="J28" s="15"/>
      <c r="K28" s="18"/>
      <c r="L28" s="3"/>
      <c r="M28" s="3"/>
      <c r="N28" s="3"/>
      <c r="O28" s="17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3"/>
      <c r="AF28" s="63"/>
      <c r="AG28" s="63"/>
      <c r="AH28" s="63"/>
      <c r="AI28" s="63"/>
      <c r="AJ28" s="63"/>
      <c r="AK28" s="64"/>
      <c r="AL28" s="25"/>
      <c r="AM28" s="26"/>
    </row>
    <row r="31" spans="1:40" ht="9.9499999999999993" customHeight="1" x14ac:dyDescent="0.25">
      <c r="C31" s="74"/>
      <c r="D31" s="75"/>
      <c r="E31" s="75"/>
      <c r="F31" s="75"/>
      <c r="G31" s="76"/>
    </row>
    <row r="32" spans="1:40" s="1" customFormat="1" ht="24.75" x14ac:dyDescent="0.5">
      <c r="A32"/>
      <c r="B32"/>
      <c r="C32" s="77"/>
      <c r="D32" s="213" t="s">
        <v>62</v>
      </c>
      <c r="E32" s="214"/>
      <c r="F32" s="215"/>
      <c r="G32" s="86"/>
      <c r="H32" s="24"/>
      <c r="I32" s="21" t="s">
        <v>112</v>
      </c>
      <c r="J32" s="16"/>
      <c r="K32" s="18"/>
      <c r="L32" s="2">
        <v>2.5</v>
      </c>
      <c r="M32" s="5">
        <v>1.5</v>
      </c>
      <c r="N32" s="3"/>
      <c r="O32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05"/>
      <c r="AC32" s="105"/>
      <c r="AD32" s="105"/>
      <c r="AE32" s="106"/>
      <c r="AF32" s="106"/>
      <c r="AG32" s="106"/>
      <c r="AH32" s="106"/>
      <c r="AI32" s="106"/>
      <c r="AJ32" s="106"/>
      <c r="AK32" s="106"/>
      <c r="AL32" s="107"/>
      <c r="AM32" s="107"/>
    </row>
    <row r="33" spans="3:40" ht="9.9499999999999993" customHeight="1" x14ac:dyDescent="0.35">
      <c r="C33" s="78"/>
      <c r="D33" s="73"/>
      <c r="E33" s="73"/>
      <c r="F33" s="73"/>
      <c r="G33" s="88"/>
      <c r="H33" s="24"/>
      <c r="I33" s="98"/>
      <c r="J33" s="15"/>
      <c r="K33" s="3"/>
      <c r="L33" s="3"/>
      <c r="M33" s="4"/>
      <c r="N33" s="3"/>
      <c r="O33" s="46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08"/>
      <c r="AC33" s="108"/>
      <c r="AD33" s="109"/>
      <c r="AE33" s="110"/>
      <c r="AF33" s="110"/>
      <c r="AG33" s="110"/>
      <c r="AH33" s="110"/>
      <c r="AI33" s="110"/>
      <c r="AJ33" s="111"/>
      <c r="AK33" s="108"/>
      <c r="AL33" s="107"/>
      <c r="AM33" s="107"/>
      <c r="AN33" s="34"/>
    </row>
    <row r="34" spans="3:40" ht="9.9499999999999993" customHeight="1" x14ac:dyDescent="0.35">
      <c r="C34" s="24"/>
      <c r="D34" s="180"/>
      <c r="E34" s="180"/>
      <c r="F34" s="180"/>
      <c r="G34" s="24"/>
      <c r="H34" s="24"/>
      <c r="I34" s="28"/>
      <c r="J34" s="15"/>
      <c r="K34" s="3"/>
      <c r="L34" s="3"/>
      <c r="M34" s="3"/>
      <c r="N34" s="3"/>
      <c r="O34" s="46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08"/>
      <c r="AC34" s="108"/>
      <c r="AD34" s="109"/>
      <c r="AE34" s="110"/>
      <c r="AF34" s="110"/>
      <c r="AG34" s="110"/>
      <c r="AH34" s="110"/>
      <c r="AI34" s="110"/>
      <c r="AJ34" s="111"/>
      <c r="AK34" s="108"/>
      <c r="AL34" s="107"/>
      <c r="AM34" s="107"/>
      <c r="AN34" s="34"/>
    </row>
    <row r="35" spans="3:40" ht="9.9499999999999993" customHeight="1" x14ac:dyDescent="0.3">
      <c r="C35" s="81"/>
      <c r="D35" s="82"/>
      <c r="E35" s="83"/>
      <c r="F35" s="84"/>
      <c r="G35" s="85"/>
    </row>
    <row r="36" spans="3:40" ht="20.25" x14ac:dyDescent="0.3">
      <c r="C36" s="77"/>
      <c r="D36" s="123" t="s">
        <v>63</v>
      </c>
      <c r="E36" s="124"/>
      <c r="F36" s="125"/>
      <c r="G36" s="86"/>
    </row>
    <row r="37" spans="3:40" ht="20.25" x14ac:dyDescent="0.3">
      <c r="C37" s="77"/>
      <c r="D37" s="10" t="s">
        <v>64</v>
      </c>
      <c r="E37" s="11">
        <v>6000</v>
      </c>
      <c r="F37" s="19">
        <v>3600</v>
      </c>
      <c r="G37" s="86"/>
    </row>
    <row r="38" spans="3:40" ht="20.25" x14ac:dyDescent="0.3">
      <c r="C38" s="77"/>
      <c r="D38" s="10" t="s">
        <v>65</v>
      </c>
      <c r="E38" s="11">
        <v>3300</v>
      </c>
      <c r="F38" s="19">
        <v>2000</v>
      </c>
      <c r="G38" s="86"/>
    </row>
    <row r="39" spans="3:40" ht="20.25" x14ac:dyDescent="0.3">
      <c r="C39" s="77"/>
      <c r="D39" s="123" t="s">
        <v>66</v>
      </c>
      <c r="E39" s="124"/>
      <c r="F39" s="125"/>
      <c r="G39" s="86"/>
    </row>
    <row r="40" spans="3:40" ht="20.25" x14ac:dyDescent="0.3">
      <c r="C40" s="77"/>
      <c r="D40" s="10" t="s">
        <v>60</v>
      </c>
      <c r="E40" s="11">
        <v>3100</v>
      </c>
      <c r="F40" s="19">
        <v>1900</v>
      </c>
      <c r="G40" s="86"/>
    </row>
    <row r="41" spans="3:40" ht="20.25" x14ac:dyDescent="0.3">
      <c r="C41" s="77"/>
      <c r="D41" s="10" t="s">
        <v>61</v>
      </c>
      <c r="E41" s="11">
        <v>1800</v>
      </c>
      <c r="F41" s="19">
        <v>1100</v>
      </c>
      <c r="G41" s="86"/>
    </row>
    <row r="42" spans="3:40" ht="20.25" x14ac:dyDescent="0.3">
      <c r="C42" s="77"/>
      <c r="D42" s="123" t="s">
        <v>52</v>
      </c>
      <c r="E42" s="124"/>
      <c r="F42" s="125"/>
      <c r="G42" s="86"/>
    </row>
    <row r="43" spans="3:40" ht="20.25" x14ac:dyDescent="0.3">
      <c r="C43" s="77"/>
      <c r="D43" s="10" t="s">
        <v>50</v>
      </c>
      <c r="E43" s="11">
        <v>3800</v>
      </c>
      <c r="F43" s="19">
        <v>2300</v>
      </c>
      <c r="G43" s="86"/>
    </row>
    <row r="44" spans="3:40" ht="20.25" x14ac:dyDescent="0.3">
      <c r="C44" s="77"/>
      <c r="D44" s="10" t="s">
        <v>56</v>
      </c>
      <c r="E44" s="11">
        <v>2000</v>
      </c>
      <c r="F44" s="19">
        <v>1200</v>
      </c>
      <c r="G44" s="86"/>
    </row>
    <row r="45" spans="3:40" ht="20.25" x14ac:dyDescent="0.3">
      <c r="C45" s="77"/>
      <c r="D45" s="123" t="s">
        <v>114</v>
      </c>
      <c r="E45" s="124"/>
      <c r="F45" s="125"/>
      <c r="G45" s="86"/>
    </row>
    <row r="46" spans="3:40" ht="20.25" x14ac:dyDescent="0.3">
      <c r="C46" s="77"/>
      <c r="D46" s="10" t="s">
        <v>50</v>
      </c>
      <c r="E46" s="11">
        <v>8000</v>
      </c>
      <c r="F46" s="19">
        <v>4800</v>
      </c>
      <c r="G46" s="86"/>
    </row>
    <row r="47" spans="3:40" ht="20.25" x14ac:dyDescent="0.3">
      <c r="C47" s="77"/>
      <c r="D47" s="10" t="s">
        <v>56</v>
      </c>
      <c r="E47" s="11">
        <v>4500</v>
      </c>
      <c r="F47" s="19">
        <v>2700</v>
      </c>
      <c r="G47" s="86"/>
    </row>
    <row r="48" spans="3:40" ht="20.25" x14ac:dyDescent="0.3">
      <c r="C48" s="77"/>
      <c r="D48" s="123" t="s">
        <v>53</v>
      </c>
      <c r="E48" s="124"/>
      <c r="F48" s="125"/>
      <c r="G48" s="86"/>
    </row>
    <row r="49" spans="3:7" ht="20.25" x14ac:dyDescent="0.3">
      <c r="C49" s="77"/>
      <c r="D49" s="10" t="s">
        <v>57</v>
      </c>
      <c r="E49" s="11">
        <v>5700</v>
      </c>
      <c r="F49" s="19">
        <v>3500</v>
      </c>
      <c r="G49" s="86"/>
    </row>
    <row r="50" spans="3:7" ht="20.25" x14ac:dyDescent="0.3">
      <c r="C50" s="77"/>
      <c r="D50" s="10" t="s">
        <v>58</v>
      </c>
      <c r="E50" s="11">
        <v>3300</v>
      </c>
      <c r="F50" s="19">
        <v>2000</v>
      </c>
      <c r="G50" s="86"/>
    </row>
    <row r="51" spans="3:7" ht="20.25" x14ac:dyDescent="0.3">
      <c r="C51" s="77"/>
      <c r="D51" s="123" t="s">
        <v>115</v>
      </c>
      <c r="E51" s="124"/>
      <c r="F51" s="125"/>
      <c r="G51" s="86"/>
    </row>
    <row r="52" spans="3:7" ht="20.25" x14ac:dyDescent="0.3">
      <c r="C52" s="77"/>
      <c r="D52" s="10" t="s">
        <v>57</v>
      </c>
      <c r="E52" s="11">
        <v>5400</v>
      </c>
      <c r="F52" s="19">
        <v>3300</v>
      </c>
      <c r="G52" s="86"/>
    </row>
    <row r="53" spans="3:7" ht="20.25" x14ac:dyDescent="0.3">
      <c r="C53" s="77"/>
      <c r="D53" s="10" t="s">
        <v>58</v>
      </c>
      <c r="E53" s="11">
        <v>3300</v>
      </c>
      <c r="F53" s="19">
        <v>2000</v>
      </c>
      <c r="G53" s="86"/>
    </row>
    <row r="54" spans="3:7" ht="20.25" x14ac:dyDescent="0.3">
      <c r="C54" s="77"/>
      <c r="D54" s="123" t="s">
        <v>68</v>
      </c>
      <c r="E54" s="124"/>
      <c r="F54" s="125"/>
      <c r="G54" s="86"/>
    </row>
    <row r="55" spans="3:7" ht="20.25" x14ac:dyDescent="0.3">
      <c r="C55" s="77"/>
      <c r="D55" s="12" t="s">
        <v>67</v>
      </c>
      <c r="E55" s="13">
        <v>3300</v>
      </c>
      <c r="F55" s="19">
        <v>2000</v>
      </c>
      <c r="G55" s="86"/>
    </row>
    <row r="56" spans="3:7" ht="20.25" x14ac:dyDescent="0.3">
      <c r="C56" s="77"/>
      <c r="D56" s="12" t="s">
        <v>69</v>
      </c>
      <c r="E56" s="13">
        <v>1800</v>
      </c>
      <c r="F56" s="19">
        <v>1100</v>
      </c>
      <c r="G56" s="86"/>
    </row>
    <row r="57" spans="3:7" ht="20.25" x14ac:dyDescent="0.3">
      <c r="C57" s="77"/>
      <c r="D57" s="123" t="s">
        <v>54</v>
      </c>
      <c r="E57" s="124"/>
      <c r="F57" s="125"/>
      <c r="G57" s="86"/>
    </row>
    <row r="58" spans="3:7" ht="20.25" x14ac:dyDescent="0.3">
      <c r="C58" s="77"/>
      <c r="D58" s="12" t="s">
        <v>51</v>
      </c>
      <c r="E58" s="13">
        <v>7000</v>
      </c>
      <c r="F58" s="19">
        <v>4200</v>
      </c>
      <c r="G58" s="86"/>
    </row>
    <row r="59" spans="3:7" ht="20.25" x14ac:dyDescent="0.3">
      <c r="C59" s="77"/>
      <c r="D59" s="12" t="s">
        <v>59</v>
      </c>
      <c r="E59" s="13">
        <v>4200</v>
      </c>
      <c r="F59" s="19">
        <v>2600</v>
      </c>
      <c r="G59" s="86"/>
    </row>
    <row r="60" spans="3:7" ht="9.9499999999999993" customHeight="1" x14ac:dyDescent="0.3">
      <c r="C60" s="78"/>
      <c r="D60" s="79"/>
      <c r="E60" s="80"/>
      <c r="F60" s="87"/>
      <c r="G60" s="88"/>
    </row>
  </sheetData>
  <mergeCells count="4">
    <mergeCell ref="D2:F2"/>
    <mergeCell ref="I6:J6"/>
    <mergeCell ref="L6:M6"/>
    <mergeCell ref="D32:F32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53"/>
  <sheetViews>
    <sheetView topLeftCell="A36" workbookViewId="0">
      <selection activeCell="P5" sqref="P5"/>
    </sheetView>
  </sheetViews>
  <sheetFormatPr baseColWidth="10" defaultRowHeight="15" x14ac:dyDescent="0.25"/>
  <cols>
    <col min="3" max="3" width="1.7109375" customWidth="1"/>
    <col min="4" max="4" width="64.7109375" customWidth="1"/>
    <col min="5" max="6" width="15.7109375" customWidth="1"/>
    <col min="7" max="7" width="1.7109375" customWidth="1"/>
    <col min="8" max="8" width="2.7109375" hidden="1" customWidth="1"/>
    <col min="9" max="9" width="14.42578125" style="27" hidden="1" customWidth="1"/>
    <col min="10" max="10" width="13.28515625" hidden="1" customWidth="1"/>
    <col min="11" max="11" width="2.7109375" hidden="1" customWidth="1"/>
    <col min="12" max="13" width="11.5703125" hidden="1" customWidth="1"/>
    <col min="14" max="14" width="2.7109375" hidden="1" customWidth="1"/>
    <col min="15" max="15" width="1.7109375" customWidth="1"/>
    <col min="16" max="18" width="16.140625" style="47" bestFit="1" customWidth="1"/>
    <col min="19" max="21" width="16.140625" style="47" customWidth="1"/>
    <col min="22" max="25" width="16.140625" style="37" customWidth="1"/>
    <col min="26" max="27" width="15.85546875" style="37" customWidth="1"/>
    <col min="28" max="28" width="14.5703125" style="37" customWidth="1"/>
    <col min="29" max="29" width="11.42578125" customWidth="1"/>
    <col min="30" max="30" width="14.5703125" customWidth="1"/>
    <col min="31" max="31" width="11.42578125" customWidth="1"/>
  </cols>
  <sheetData>
    <row r="1" spans="1:31" ht="9.9499999999999993" customHeight="1" x14ac:dyDescent="0.25">
      <c r="C1" s="74"/>
      <c r="D1" s="75"/>
      <c r="E1" s="75"/>
      <c r="F1" s="75"/>
      <c r="G1" s="76"/>
    </row>
    <row r="2" spans="1:31" s="1" customFormat="1" ht="24.75" x14ac:dyDescent="0.5">
      <c r="A2"/>
      <c r="B2"/>
      <c r="C2" s="77"/>
      <c r="D2" s="210" t="s">
        <v>48</v>
      </c>
      <c r="E2" s="211"/>
      <c r="F2" s="212"/>
      <c r="G2" s="86"/>
      <c r="H2" s="24"/>
      <c r="I2" s="21" t="s">
        <v>4</v>
      </c>
      <c r="J2" s="16"/>
      <c r="K2" s="18"/>
      <c r="L2" s="2" t="s">
        <v>2</v>
      </c>
      <c r="M2" s="5" t="s">
        <v>3</v>
      </c>
      <c r="N2" s="3"/>
      <c r="O2" s="17"/>
      <c r="P2" s="56"/>
      <c r="Q2" s="56"/>
      <c r="R2" s="56"/>
      <c r="S2" s="56"/>
      <c r="T2" s="56"/>
      <c r="U2" s="56" t="s">
        <v>42</v>
      </c>
      <c r="V2" s="35"/>
      <c r="W2" s="35"/>
      <c r="X2" s="35"/>
      <c r="Y2" s="35"/>
      <c r="Z2" s="35"/>
      <c r="AA2" s="35"/>
      <c r="AB2" s="35">
        <v>0.25</v>
      </c>
      <c r="AC2" s="8"/>
      <c r="AD2" s="9"/>
    </row>
    <row r="3" spans="1:31" ht="9.9499999999999993" customHeight="1" x14ac:dyDescent="0.35">
      <c r="C3" s="78"/>
      <c r="D3" s="73"/>
      <c r="E3" s="73"/>
      <c r="F3" s="73"/>
      <c r="G3" s="88"/>
      <c r="H3" s="24"/>
      <c r="I3" s="98"/>
      <c r="J3" s="15"/>
      <c r="K3" s="3"/>
      <c r="L3" s="3"/>
      <c r="M3" s="4"/>
      <c r="N3" s="3"/>
      <c r="O3" s="46"/>
      <c r="P3" s="41">
        <v>45403</v>
      </c>
      <c r="Q3" s="41">
        <v>45377</v>
      </c>
      <c r="R3" s="41">
        <v>45317</v>
      </c>
      <c r="S3" s="36">
        <v>45290</v>
      </c>
      <c r="T3" s="36">
        <v>45290</v>
      </c>
      <c r="U3" s="57">
        <v>45274</v>
      </c>
      <c r="V3" s="41">
        <v>45271</v>
      </c>
      <c r="W3" s="41">
        <v>45268</v>
      </c>
      <c r="X3" s="41">
        <v>45230</v>
      </c>
      <c r="Y3" s="41">
        <v>45218</v>
      </c>
      <c r="Z3" s="41">
        <v>45183</v>
      </c>
      <c r="AA3" s="39">
        <v>45161</v>
      </c>
      <c r="AB3" s="36">
        <v>45155</v>
      </c>
      <c r="AC3" s="25"/>
      <c r="AD3" s="26"/>
      <c r="AE3" s="34"/>
    </row>
    <row r="4" spans="1:31" ht="9.9499999999999993" customHeight="1" x14ac:dyDescent="0.35">
      <c r="B4" s="22"/>
      <c r="C4" s="24"/>
      <c r="D4" s="71"/>
      <c r="E4" s="72"/>
      <c r="F4" s="7"/>
      <c r="G4" s="24"/>
      <c r="H4" s="24"/>
      <c r="I4" s="14"/>
      <c r="J4" s="15"/>
      <c r="K4" s="18"/>
      <c r="L4" s="3"/>
      <c r="M4" s="3"/>
      <c r="N4" s="3"/>
      <c r="O4" s="17"/>
      <c r="P4" s="103" t="s">
        <v>81</v>
      </c>
      <c r="Q4" s="103" t="s">
        <v>49</v>
      </c>
      <c r="R4" s="103" t="s">
        <v>49</v>
      </c>
      <c r="S4" s="104">
        <v>45295</v>
      </c>
      <c r="T4" s="62"/>
      <c r="U4" s="62"/>
      <c r="V4" s="63"/>
      <c r="W4" s="63"/>
      <c r="X4" s="63"/>
      <c r="Y4" s="63"/>
      <c r="Z4" s="63"/>
      <c r="AA4" s="63"/>
      <c r="AB4" s="64"/>
      <c r="AC4" s="25"/>
      <c r="AD4" s="26"/>
    </row>
    <row r="5" spans="1:31" ht="9.9499999999999993" customHeight="1" x14ac:dyDescent="0.35">
      <c r="B5" s="22"/>
      <c r="C5" s="81"/>
      <c r="D5" s="82"/>
      <c r="E5" s="83"/>
      <c r="F5" s="84"/>
      <c r="G5" s="85"/>
      <c r="H5" s="24"/>
      <c r="I5" s="14"/>
      <c r="J5" s="15"/>
      <c r="K5" s="18"/>
      <c r="L5" s="3"/>
      <c r="M5" s="3"/>
      <c r="N5" s="3"/>
      <c r="O5" s="17"/>
      <c r="P5" s="100">
        <v>160424</v>
      </c>
      <c r="Q5" s="100">
        <v>290324</v>
      </c>
      <c r="R5" s="100">
        <v>260124</v>
      </c>
      <c r="S5" s="62" t="s">
        <v>44</v>
      </c>
      <c r="T5" s="62"/>
      <c r="U5" s="62"/>
      <c r="V5" s="63"/>
      <c r="W5" s="63"/>
      <c r="X5" s="63"/>
      <c r="Y5" s="63"/>
      <c r="Z5" s="63"/>
      <c r="AA5" s="63"/>
      <c r="AB5" s="64"/>
      <c r="AC5" s="25"/>
      <c r="AD5" s="26"/>
    </row>
    <row r="6" spans="1:31" ht="21" x14ac:dyDescent="0.35">
      <c r="C6" s="77"/>
      <c r="D6" s="89" t="s">
        <v>7</v>
      </c>
      <c r="E6" s="92"/>
      <c r="F6" s="93"/>
      <c r="G6" s="86"/>
      <c r="H6" s="24"/>
      <c r="I6" s="201"/>
      <c r="J6" s="202"/>
      <c r="K6" s="18"/>
      <c r="L6" s="203"/>
      <c r="M6" s="204"/>
      <c r="N6" s="3"/>
      <c r="O6" s="17"/>
      <c r="P6" s="145">
        <v>45398</v>
      </c>
      <c r="Q6" s="95"/>
      <c r="R6" s="95"/>
      <c r="S6" s="95"/>
      <c r="T6" s="68"/>
      <c r="U6" s="68"/>
      <c r="V6" s="69"/>
      <c r="W6" s="69"/>
      <c r="X6" s="69"/>
      <c r="Y6" s="69"/>
      <c r="Z6" s="69"/>
      <c r="AA6" s="69"/>
      <c r="AB6" s="69">
        <v>0</v>
      </c>
      <c r="AC6" s="70"/>
      <c r="AD6" s="70"/>
    </row>
    <row r="7" spans="1:31" ht="21" x14ac:dyDescent="0.35">
      <c r="C7" s="77"/>
      <c r="D7" s="10" t="s">
        <v>16</v>
      </c>
      <c r="E7" s="11">
        <f>I7</f>
        <v>18400</v>
      </c>
      <c r="F7" s="19">
        <f>J7</f>
        <v>12000</v>
      </c>
      <c r="G7" s="86"/>
      <c r="H7" s="24"/>
      <c r="I7" s="14">
        <f>MROUND(L7+24,50)</f>
        <v>18400</v>
      </c>
      <c r="J7" s="15">
        <f>MROUND(M7+24,50)</f>
        <v>12000</v>
      </c>
      <c r="K7" s="18"/>
      <c r="L7" s="3">
        <f t="shared" ref="L7:L22" si="0">P7*2</f>
        <v>18400</v>
      </c>
      <c r="M7" s="4">
        <f t="shared" ref="M7:M22" si="1">P7*1.3</f>
        <v>11960</v>
      </c>
      <c r="N7" s="3"/>
      <c r="O7" s="42"/>
      <c r="P7" s="101">
        <v>9200</v>
      </c>
      <c r="Q7" s="101">
        <v>9320</v>
      </c>
      <c r="R7" s="101">
        <v>9320</v>
      </c>
      <c r="S7" s="96">
        <v>9000</v>
      </c>
      <c r="T7" s="65">
        <v>7412.5</v>
      </c>
      <c r="U7" s="65">
        <f>W7*1.25</f>
        <v>7412.5</v>
      </c>
      <c r="V7" s="66">
        <v>5930</v>
      </c>
      <c r="W7" s="66">
        <v>5930</v>
      </c>
      <c r="X7" s="67">
        <v>5100</v>
      </c>
      <c r="Y7" s="38">
        <v>4826</v>
      </c>
      <c r="Z7" s="38">
        <v>4616</v>
      </c>
      <c r="AA7" s="38">
        <v>4616</v>
      </c>
      <c r="AB7" s="33">
        <v>4770</v>
      </c>
      <c r="AC7" s="33">
        <v>3816</v>
      </c>
      <c r="AD7" s="20">
        <v>45138</v>
      </c>
      <c r="AE7" s="22"/>
    </row>
    <row r="8" spans="1:31" ht="21" x14ac:dyDescent="0.35">
      <c r="B8" s="22"/>
      <c r="C8" s="77"/>
      <c r="D8" s="10" t="s">
        <v>22</v>
      </c>
      <c r="E8" s="11">
        <f t="shared" ref="E8:F9" si="2">I8</f>
        <v>3700</v>
      </c>
      <c r="F8" s="19">
        <f t="shared" si="2"/>
        <v>2400</v>
      </c>
      <c r="G8" s="86"/>
      <c r="H8" s="24"/>
      <c r="I8" s="14">
        <f t="shared" ref="I8:J9" si="3">MROUND(L8+24,50)</f>
        <v>3700</v>
      </c>
      <c r="J8" s="15">
        <f t="shared" si="3"/>
        <v>2400</v>
      </c>
      <c r="K8" s="18"/>
      <c r="L8" s="3">
        <f t="shared" si="0"/>
        <v>3680</v>
      </c>
      <c r="M8" s="4">
        <f t="shared" si="1"/>
        <v>2392</v>
      </c>
      <c r="N8" s="3"/>
      <c r="O8" s="17"/>
      <c r="P8" s="48">
        <f>P7/5</f>
        <v>1840</v>
      </c>
      <c r="Q8" s="48">
        <f>Q7/5</f>
        <v>1864</v>
      </c>
      <c r="R8" s="48">
        <v>1864</v>
      </c>
      <c r="S8" s="48">
        <v>1800</v>
      </c>
      <c r="T8" s="48">
        <v>1482.5</v>
      </c>
      <c r="U8" s="48">
        <f>U7/5</f>
        <v>1482.5</v>
      </c>
      <c r="V8" s="53">
        <f>V7/5</f>
        <v>1186</v>
      </c>
      <c r="W8" s="53">
        <v>1186</v>
      </c>
      <c r="X8" s="53">
        <v>1020</v>
      </c>
      <c r="Y8" s="38">
        <v>965.2</v>
      </c>
      <c r="Z8" s="38">
        <v>923.2</v>
      </c>
      <c r="AA8" s="38">
        <v>923.2</v>
      </c>
      <c r="AB8" s="33">
        <v>937.5</v>
      </c>
      <c r="AC8" s="8">
        <v>750</v>
      </c>
      <c r="AD8" s="20" t="s">
        <v>29</v>
      </c>
    </row>
    <row r="9" spans="1:31" ht="21" x14ac:dyDescent="0.35">
      <c r="C9" s="77"/>
      <c r="D9" s="10" t="s">
        <v>23</v>
      </c>
      <c r="E9" s="11">
        <f t="shared" si="2"/>
        <v>1250</v>
      </c>
      <c r="F9" s="19">
        <f t="shared" si="2"/>
        <v>800</v>
      </c>
      <c r="G9" s="86"/>
      <c r="H9" s="24"/>
      <c r="I9" s="14">
        <f t="shared" si="3"/>
        <v>1250</v>
      </c>
      <c r="J9" s="15">
        <f t="shared" si="3"/>
        <v>800</v>
      </c>
      <c r="K9" s="18"/>
      <c r="L9" s="3">
        <f t="shared" si="0"/>
        <v>1226.6666666666667</v>
      </c>
      <c r="M9" s="4">
        <f t="shared" si="1"/>
        <v>797.33333333333337</v>
      </c>
      <c r="N9" s="3"/>
      <c r="O9" s="17"/>
      <c r="P9" s="48">
        <f>P7/15</f>
        <v>613.33333333333337</v>
      </c>
      <c r="Q9" s="48">
        <f>Q7/15</f>
        <v>621.33333333333337</v>
      </c>
      <c r="R9" s="48">
        <v>621.33333333333337</v>
      </c>
      <c r="S9" s="48">
        <v>600</v>
      </c>
      <c r="T9" s="48">
        <v>494.16666666666669</v>
      </c>
      <c r="U9" s="48">
        <f>U7/15</f>
        <v>494.16666666666669</v>
      </c>
      <c r="V9" s="53">
        <f>V7/15</f>
        <v>395.33333333333331</v>
      </c>
      <c r="W9" s="53">
        <v>395.33333333333331</v>
      </c>
      <c r="X9" s="53">
        <v>340</v>
      </c>
      <c r="Y9" s="38">
        <v>321.73333333333335</v>
      </c>
      <c r="Z9" s="38">
        <v>307.73333333333335</v>
      </c>
      <c r="AA9" s="38">
        <v>307.73333333333335</v>
      </c>
      <c r="AB9" s="33">
        <v>312.5</v>
      </c>
      <c r="AC9" s="8">
        <v>250</v>
      </c>
      <c r="AD9" s="20" t="s">
        <v>30</v>
      </c>
    </row>
    <row r="10" spans="1:31" ht="21" x14ac:dyDescent="0.35">
      <c r="C10" s="77"/>
      <c r="D10" s="89" t="s">
        <v>6</v>
      </c>
      <c r="E10" s="92"/>
      <c r="F10" s="93"/>
      <c r="G10" s="86"/>
      <c r="H10" s="24"/>
      <c r="I10" s="99"/>
      <c r="J10" s="30"/>
      <c r="K10" s="18"/>
      <c r="L10" s="31"/>
      <c r="M10" s="32"/>
      <c r="N10" s="3"/>
      <c r="O10" s="17"/>
      <c r="P10" s="95"/>
      <c r="Q10" s="95"/>
      <c r="R10" s="95"/>
      <c r="S10" s="95"/>
      <c r="T10" s="48"/>
      <c r="U10" s="48"/>
      <c r="V10" s="53"/>
      <c r="W10" s="53"/>
      <c r="X10" s="53"/>
      <c r="Y10" s="33"/>
      <c r="Z10" s="33"/>
      <c r="AA10" s="33"/>
      <c r="AB10" s="33">
        <v>0</v>
      </c>
      <c r="AC10" s="8"/>
      <c r="AD10" s="9"/>
    </row>
    <row r="11" spans="1:31" ht="21" x14ac:dyDescent="0.35">
      <c r="A11" t="s">
        <v>5</v>
      </c>
      <c r="C11" s="77"/>
      <c r="D11" s="10" t="s">
        <v>24</v>
      </c>
      <c r="E11" s="11">
        <f>I11</f>
        <v>50350</v>
      </c>
      <c r="F11" s="19">
        <f>J11</f>
        <v>32750</v>
      </c>
      <c r="G11" s="86"/>
      <c r="H11" s="24"/>
      <c r="I11" s="14">
        <f>MROUND(L11+24,50)</f>
        <v>50350</v>
      </c>
      <c r="J11" s="15">
        <f>MROUND(M11+24,50)</f>
        <v>32750</v>
      </c>
      <c r="K11" s="18"/>
      <c r="L11" s="3">
        <f t="shared" si="0"/>
        <v>50330</v>
      </c>
      <c r="M11" s="4">
        <f t="shared" si="1"/>
        <v>32714.5</v>
      </c>
      <c r="N11" s="3"/>
      <c r="O11" s="17"/>
      <c r="P11" s="102">
        <v>25165</v>
      </c>
      <c r="Q11" s="97">
        <v>25165</v>
      </c>
      <c r="R11" s="97">
        <v>25165</v>
      </c>
      <c r="S11" s="97">
        <v>25165</v>
      </c>
      <c r="T11" s="61">
        <v>22105</v>
      </c>
      <c r="U11" s="61">
        <f>W11*1.25</f>
        <v>22105</v>
      </c>
      <c r="V11" s="45">
        <v>17684</v>
      </c>
      <c r="W11" s="45">
        <v>17684</v>
      </c>
      <c r="X11" s="52">
        <v>13800</v>
      </c>
      <c r="Y11" s="38">
        <v>10830</v>
      </c>
      <c r="Z11" s="38">
        <v>10830</v>
      </c>
      <c r="AA11" s="38">
        <v>10830</v>
      </c>
      <c r="AB11" s="33">
        <v>9750</v>
      </c>
      <c r="AC11" s="33">
        <v>7800</v>
      </c>
      <c r="AD11" s="20">
        <v>45138</v>
      </c>
      <c r="AE11" s="22"/>
    </row>
    <row r="12" spans="1:31" ht="21" x14ac:dyDescent="0.35">
      <c r="C12" s="77"/>
      <c r="D12" s="10" t="s">
        <v>17</v>
      </c>
      <c r="E12" s="11">
        <f t="shared" ref="E12:F12" si="4">I12</f>
        <v>5050</v>
      </c>
      <c r="F12" s="19">
        <f t="shared" si="4"/>
        <v>3300</v>
      </c>
      <c r="G12" s="86"/>
      <c r="H12" s="24"/>
      <c r="I12" s="14">
        <f>MROUND(L12+24,50)</f>
        <v>5050</v>
      </c>
      <c r="J12" s="15">
        <f>MROUND(M12+24,50)</f>
        <v>3300</v>
      </c>
      <c r="K12" s="18"/>
      <c r="L12" s="3">
        <f t="shared" si="0"/>
        <v>5033</v>
      </c>
      <c r="M12" s="4">
        <f t="shared" si="1"/>
        <v>3271.4500000000003</v>
      </c>
      <c r="N12" s="3"/>
      <c r="O12" s="17"/>
      <c r="P12" s="48">
        <f>P11/10</f>
        <v>2516.5</v>
      </c>
      <c r="Q12" s="48">
        <f>Q11/10</f>
        <v>2516.5</v>
      </c>
      <c r="R12" s="48">
        <v>2516.5</v>
      </c>
      <c r="S12" s="48">
        <v>2516.5</v>
      </c>
      <c r="T12" s="48">
        <v>2210.5</v>
      </c>
      <c r="U12" s="48">
        <f>U11/10</f>
        <v>2210.5</v>
      </c>
      <c r="V12" s="53">
        <f>V11/10</f>
        <v>1768.4</v>
      </c>
      <c r="W12" s="53">
        <v>1768.4</v>
      </c>
      <c r="X12" s="53">
        <v>1380</v>
      </c>
      <c r="Y12" s="38">
        <v>1083</v>
      </c>
      <c r="Z12" s="38">
        <v>1083</v>
      </c>
      <c r="AA12" s="38">
        <v>1083</v>
      </c>
      <c r="AB12" s="33">
        <v>975</v>
      </c>
      <c r="AC12" s="8">
        <v>780</v>
      </c>
      <c r="AD12" s="20" t="s">
        <v>31</v>
      </c>
    </row>
    <row r="13" spans="1:31" ht="21" x14ac:dyDescent="0.35">
      <c r="C13" s="77"/>
      <c r="D13" s="89" t="s">
        <v>0</v>
      </c>
      <c r="E13" s="92"/>
      <c r="F13" s="93"/>
      <c r="G13" s="86"/>
      <c r="H13" s="24"/>
      <c r="I13" s="99"/>
      <c r="J13" s="30"/>
      <c r="K13" s="18"/>
      <c r="L13" s="31"/>
      <c r="M13" s="32"/>
      <c r="N13" s="3"/>
      <c r="O13" s="17"/>
      <c r="P13" s="95"/>
      <c r="Q13" s="95"/>
      <c r="R13" s="95"/>
      <c r="S13" s="95"/>
      <c r="T13" s="48"/>
      <c r="U13" s="48"/>
      <c r="V13" s="53"/>
      <c r="W13" s="53"/>
      <c r="X13" s="53"/>
      <c r="Y13" s="33"/>
      <c r="Z13" s="33"/>
      <c r="AA13" s="33"/>
      <c r="AB13" s="33">
        <v>0</v>
      </c>
      <c r="AC13" s="8"/>
      <c r="AD13" s="9"/>
    </row>
    <row r="14" spans="1:31" ht="21" x14ac:dyDescent="0.35">
      <c r="A14" t="s">
        <v>5</v>
      </c>
      <c r="C14" s="77"/>
      <c r="D14" s="10" t="s">
        <v>36</v>
      </c>
      <c r="E14" s="11">
        <f>I14</f>
        <v>19600</v>
      </c>
      <c r="F14" s="19">
        <f>J14</f>
        <v>12750</v>
      </c>
      <c r="G14" s="86"/>
      <c r="H14" s="24"/>
      <c r="I14" s="14">
        <f>MROUND(L14+24,50)</f>
        <v>19600</v>
      </c>
      <c r="J14" s="15">
        <f>MROUND(M14+24,50)</f>
        <v>12750</v>
      </c>
      <c r="K14" s="18"/>
      <c r="L14" s="3">
        <f t="shared" si="0"/>
        <v>19600</v>
      </c>
      <c r="M14" s="4">
        <f t="shared" si="1"/>
        <v>12740</v>
      </c>
      <c r="N14" s="3"/>
      <c r="O14" s="17"/>
      <c r="P14" s="102">
        <v>9800</v>
      </c>
      <c r="Q14" s="97">
        <v>8000</v>
      </c>
      <c r="R14" s="97">
        <v>8000</v>
      </c>
      <c r="S14" s="97">
        <v>8000</v>
      </c>
      <c r="T14" s="61">
        <v>6562.5</v>
      </c>
      <c r="U14" s="61">
        <f>W14*1.25</f>
        <v>6562.5</v>
      </c>
      <c r="V14" s="52">
        <v>5250</v>
      </c>
      <c r="W14" s="52">
        <v>5250</v>
      </c>
      <c r="X14" s="52">
        <v>5250</v>
      </c>
      <c r="Y14" s="40">
        <v>5250</v>
      </c>
      <c r="Z14" s="40">
        <v>5250</v>
      </c>
      <c r="AA14" s="40">
        <v>5250</v>
      </c>
      <c r="AB14" s="33">
        <v>4687.5</v>
      </c>
      <c r="AC14" s="33">
        <v>3750</v>
      </c>
      <c r="AD14" s="20">
        <v>45138</v>
      </c>
      <c r="AE14" s="22"/>
    </row>
    <row r="15" spans="1:31" ht="21" x14ac:dyDescent="0.35">
      <c r="B15" s="22"/>
      <c r="C15" s="77"/>
      <c r="D15" s="10" t="s">
        <v>20</v>
      </c>
      <c r="E15" s="11">
        <f t="shared" ref="E15:F16" si="5">I15</f>
        <v>2000</v>
      </c>
      <c r="F15" s="19">
        <f t="shared" si="5"/>
        <v>1300</v>
      </c>
      <c r="G15" s="86"/>
      <c r="H15" s="24"/>
      <c r="I15" s="14">
        <f t="shared" ref="I15:J26" si="6">MROUND(L15+24,50)</f>
        <v>2000</v>
      </c>
      <c r="J15" s="15">
        <f t="shared" si="6"/>
        <v>1300</v>
      </c>
      <c r="K15" s="18"/>
      <c r="L15" s="3">
        <f t="shared" si="0"/>
        <v>1990</v>
      </c>
      <c r="M15" s="4">
        <f t="shared" si="1"/>
        <v>1293.5</v>
      </c>
      <c r="N15" s="3"/>
      <c r="O15" s="17"/>
      <c r="P15" s="48">
        <v>995</v>
      </c>
      <c r="Q15" s="48">
        <v>995</v>
      </c>
      <c r="R15" s="48">
        <v>995</v>
      </c>
      <c r="S15" s="48">
        <v>995</v>
      </c>
      <c r="T15" s="48">
        <v>815</v>
      </c>
      <c r="U15" s="48">
        <v>815</v>
      </c>
      <c r="V15" s="53">
        <v>815</v>
      </c>
      <c r="W15" s="53">
        <v>815</v>
      </c>
      <c r="X15" s="53">
        <v>815</v>
      </c>
      <c r="Y15" s="40">
        <v>815</v>
      </c>
      <c r="Z15" s="40">
        <v>815</v>
      </c>
      <c r="AA15" s="40">
        <v>815</v>
      </c>
      <c r="AB15" s="33">
        <v>727.5</v>
      </c>
      <c r="AC15" s="8">
        <v>582</v>
      </c>
      <c r="AD15" s="20" t="s">
        <v>32</v>
      </c>
    </row>
    <row r="16" spans="1:31" ht="21" x14ac:dyDescent="0.35">
      <c r="B16" s="22"/>
      <c r="C16" s="77"/>
      <c r="D16" s="10" t="s">
        <v>18</v>
      </c>
      <c r="E16" s="11">
        <f t="shared" si="5"/>
        <v>1000</v>
      </c>
      <c r="F16" s="19">
        <f t="shared" si="5"/>
        <v>650</v>
      </c>
      <c r="G16" s="86"/>
      <c r="H16" s="24"/>
      <c r="I16" s="14">
        <f t="shared" si="6"/>
        <v>1000</v>
      </c>
      <c r="J16" s="15">
        <f t="shared" si="6"/>
        <v>650</v>
      </c>
      <c r="K16" s="18"/>
      <c r="L16" s="3">
        <f t="shared" si="0"/>
        <v>1000</v>
      </c>
      <c r="M16" s="4">
        <f t="shared" si="1"/>
        <v>650</v>
      </c>
      <c r="N16" s="3"/>
      <c r="O16" s="17"/>
      <c r="P16" s="48">
        <v>500</v>
      </c>
      <c r="Q16" s="48">
        <v>500</v>
      </c>
      <c r="R16" s="48">
        <v>500</v>
      </c>
      <c r="S16" s="48">
        <v>500</v>
      </c>
      <c r="T16" s="48">
        <v>407</v>
      </c>
      <c r="U16" s="48">
        <v>407</v>
      </c>
      <c r="V16" s="53">
        <v>407</v>
      </c>
      <c r="W16" s="53">
        <v>407</v>
      </c>
      <c r="X16" s="53">
        <v>407</v>
      </c>
      <c r="Y16" s="40">
        <v>407</v>
      </c>
      <c r="Z16" s="40">
        <v>407</v>
      </c>
      <c r="AA16" s="40">
        <v>407</v>
      </c>
      <c r="AB16" s="33">
        <v>363.75</v>
      </c>
      <c r="AC16" s="8">
        <v>291</v>
      </c>
      <c r="AD16" s="20" t="s">
        <v>33</v>
      </c>
    </row>
    <row r="17" spans="1:31" ht="21" x14ac:dyDescent="0.35">
      <c r="C17" s="77"/>
      <c r="D17" s="89" t="s">
        <v>9</v>
      </c>
      <c r="E17" s="92"/>
      <c r="F17" s="93"/>
      <c r="G17" s="86"/>
      <c r="H17" s="24"/>
      <c r="I17" s="99">
        <f t="shared" si="6"/>
        <v>90750</v>
      </c>
      <c r="J17" s="30">
        <f t="shared" si="6"/>
        <v>59000</v>
      </c>
      <c r="K17" s="18"/>
      <c r="L17" s="31">
        <f t="shared" si="0"/>
        <v>90718</v>
      </c>
      <c r="M17" s="32">
        <f t="shared" si="1"/>
        <v>58966.700000000004</v>
      </c>
      <c r="N17" s="3"/>
      <c r="O17" s="17"/>
      <c r="P17" s="145">
        <v>45359</v>
      </c>
      <c r="Q17" s="95"/>
      <c r="R17" s="95"/>
      <c r="S17" s="95"/>
      <c r="T17" s="48"/>
      <c r="U17" s="48"/>
      <c r="V17" s="53"/>
      <c r="W17" s="53"/>
      <c r="X17" s="53"/>
      <c r="Y17" s="33"/>
      <c r="Z17" s="33"/>
      <c r="AA17" s="33"/>
      <c r="AB17" s="33">
        <v>0</v>
      </c>
      <c r="AC17" s="8"/>
      <c r="AD17" s="9"/>
    </row>
    <row r="18" spans="1:31" ht="21" x14ac:dyDescent="0.35">
      <c r="A18" t="s">
        <v>5</v>
      </c>
      <c r="C18" s="77"/>
      <c r="D18" s="10" t="s">
        <v>21</v>
      </c>
      <c r="E18" s="11">
        <f t="shared" ref="E18:F19" si="7">I18</f>
        <v>17000</v>
      </c>
      <c r="F18" s="19">
        <f t="shared" si="7"/>
        <v>11050</v>
      </c>
      <c r="G18" s="86"/>
      <c r="H18" s="24"/>
      <c r="I18" s="14">
        <f t="shared" si="6"/>
        <v>17000</v>
      </c>
      <c r="J18" s="15">
        <f t="shared" si="6"/>
        <v>11050</v>
      </c>
      <c r="K18" s="18"/>
      <c r="L18" s="3">
        <f t="shared" si="0"/>
        <v>17000</v>
      </c>
      <c r="M18" s="4">
        <f t="shared" si="1"/>
        <v>11050</v>
      </c>
      <c r="N18" s="3"/>
      <c r="O18" s="49"/>
      <c r="P18" s="102">
        <v>8500</v>
      </c>
      <c r="Q18" s="144">
        <v>9200</v>
      </c>
      <c r="R18" s="102">
        <v>6400</v>
      </c>
      <c r="S18" s="61">
        <v>4375</v>
      </c>
      <c r="T18" s="61">
        <v>4375</v>
      </c>
      <c r="U18" s="61">
        <f>W18*1.25</f>
        <v>4375</v>
      </c>
      <c r="V18" s="54">
        <v>3500</v>
      </c>
      <c r="W18" s="54">
        <v>3500</v>
      </c>
      <c r="X18" s="54">
        <v>3500</v>
      </c>
      <c r="Y18" s="50">
        <v>3101</v>
      </c>
      <c r="Z18" s="38">
        <v>3000</v>
      </c>
      <c r="AA18" s="38">
        <v>3000</v>
      </c>
      <c r="AB18" s="33">
        <v>3102.5</v>
      </c>
      <c r="AC18" s="33">
        <v>2482</v>
      </c>
      <c r="AD18" s="20">
        <v>45146</v>
      </c>
      <c r="AE18" s="22"/>
    </row>
    <row r="19" spans="1:31" ht="21" x14ac:dyDescent="0.35">
      <c r="C19" s="77"/>
      <c r="D19" s="10" t="s">
        <v>19</v>
      </c>
      <c r="E19" s="11">
        <f t="shared" si="7"/>
        <v>2000</v>
      </c>
      <c r="F19" s="19">
        <f t="shared" si="7"/>
        <v>1300</v>
      </c>
      <c r="G19" s="86"/>
      <c r="H19" s="24"/>
      <c r="I19" s="14">
        <f t="shared" si="6"/>
        <v>2000</v>
      </c>
      <c r="J19" s="15">
        <f t="shared" si="6"/>
        <v>1300</v>
      </c>
      <c r="K19" s="18"/>
      <c r="L19" s="3">
        <f t="shared" si="0"/>
        <v>1974.4483159117308</v>
      </c>
      <c r="M19" s="4">
        <f t="shared" si="1"/>
        <v>1283.3914053426251</v>
      </c>
      <c r="N19" s="3"/>
      <c r="O19" s="17"/>
      <c r="P19" s="48">
        <f>P18/8.61</f>
        <v>987.22415795586539</v>
      </c>
      <c r="Q19" s="48">
        <f>Q18/8.61</f>
        <v>1068.5249709639954</v>
      </c>
      <c r="R19" s="48">
        <v>743.32171893147506</v>
      </c>
      <c r="S19" s="48">
        <v>508.13008130081306</v>
      </c>
      <c r="T19" s="48">
        <v>508.13008130081306</v>
      </c>
      <c r="U19" s="48">
        <f>U18/8.61</f>
        <v>508.13008130081306</v>
      </c>
      <c r="V19" s="53">
        <f>V18/8.61</f>
        <v>406.50406504065046</v>
      </c>
      <c r="W19" s="53">
        <v>406.50406504065046</v>
      </c>
      <c r="X19" s="53">
        <v>406.50406504065046</v>
      </c>
      <c r="Y19" s="38">
        <v>360.16260162601628</v>
      </c>
      <c r="Z19" s="38">
        <v>348.43205574912895</v>
      </c>
      <c r="AA19" s="38">
        <v>348.43205574912895</v>
      </c>
      <c r="AB19" s="33">
        <v>360</v>
      </c>
      <c r="AC19" s="8">
        <v>288</v>
      </c>
      <c r="AD19" s="9" t="s">
        <v>34</v>
      </c>
    </row>
    <row r="20" spans="1:31" ht="21" x14ac:dyDescent="0.35">
      <c r="C20" s="77"/>
      <c r="D20" s="89" t="s">
        <v>10</v>
      </c>
      <c r="E20" s="92"/>
      <c r="F20" s="93"/>
      <c r="G20" s="86"/>
      <c r="H20" s="24"/>
      <c r="I20" s="99"/>
      <c r="J20" s="30"/>
      <c r="K20" s="18"/>
      <c r="L20" s="31"/>
      <c r="M20" s="32"/>
      <c r="N20" s="3"/>
      <c r="O20" s="17"/>
      <c r="P20" s="95"/>
      <c r="Q20" s="95"/>
      <c r="R20" s="95"/>
      <c r="S20" s="95"/>
      <c r="T20" s="48"/>
      <c r="U20" s="48"/>
      <c r="V20" s="53"/>
      <c r="W20" s="53"/>
      <c r="X20" s="53"/>
      <c r="Y20" s="33"/>
      <c r="Z20" s="33"/>
      <c r="AA20" s="33"/>
      <c r="AB20" s="33">
        <v>0</v>
      </c>
      <c r="AC20" s="8"/>
      <c r="AD20" s="9"/>
    </row>
    <row r="21" spans="1:31" ht="21" x14ac:dyDescent="0.35">
      <c r="A21" t="s">
        <v>5</v>
      </c>
      <c r="C21" s="77"/>
      <c r="D21" s="12" t="s">
        <v>1</v>
      </c>
      <c r="E21" s="13">
        <f t="shared" ref="E21:F22" si="8">I21</f>
        <v>6600</v>
      </c>
      <c r="F21" s="19">
        <f t="shared" si="8"/>
        <v>4300</v>
      </c>
      <c r="G21" s="86"/>
      <c r="H21" s="24"/>
      <c r="I21" s="14">
        <f t="shared" si="6"/>
        <v>6600</v>
      </c>
      <c r="J21" s="15">
        <f t="shared" si="6"/>
        <v>4300</v>
      </c>
      <c r="K21" s="18"/>
      <c r="L21" s="3">
        <f>P21*2</f>
        <v>6600</v>
      </c>
      <c r="M21" s="4">
        <f>P21*1.3</f>
        <v>4290</v>
      </c>
      <c r="N21" s="3"/>
      <c r="O21" s="17"/>
      <c r="P21" s="102">
        <v>3300</v>
      </c>
      <c r="Q21" s="61">
        <f>W21*1.25</f>
        <v>4125</v>
      </c>
      <c r="R21" s="61">
        <v>4125</v>
      </c>
      <c r="S21" s="61">
        <v>4125</v>
      </c>
      <c r="T21" s="61">
        <v>4125</v>
      </c>
      <c r="U21" s="61">
        <f>W21*1.25</f>
        <v>4125</v>
      </c>
      <c r="V21" s="45">
        <v>3300</v>
      </c>
      <c r="W21" s="45">
        <v>3300</v>
      </c>
      <c r="X21" s="52">
        <v>2400</v>
      </c>
      <c r="Y21" s="33">
        <v>2250</v>
      </c>
      <c r="Z21" s="33">
        <v>2250</v>
      </c>
      <c r="AA21" s="33">
        <v>2250</v>
      </c>
      <c r="AB21" s="33">
        <v>2250</v>
      </c>
      <c r="AC21" s="33">
        <v>1800</v>
      </c>
      <c r="AD21" s="20">
        <v>45138</v>
      </c>
      <c r="AE21" s="22"/>
    </row>
    <row r="22" spans="1:31" ht="21" x14ac:dyDescent="0.35">
      <c r="A22" t="s">
        <v>5</v>
      </c>
      <c r="C22" s="77"/>
      <c r="D22" s="12" t="s">
        <v>28</v>
      </c>
      <c r="E22" s="13">
        <f t="shared" si="8"/>
        <v>1000</v>
      </c>
      <c r="F22" s="19">
        <f t="shared" si="8"/>
        <v>650</v>
      </c>
      <c r="G22" s="86"/>
      <c r="H22" s="24"/>
      <c r="I22" s="14">
        <f t="shared" si="6"/>
        <v>1000</v>
      </c>
      <c r="J22" s="15">
        <f t="shared" si="6"/>
        <v>650</v>
      </c>
      <c r="K22" s="18"/>
      <c r="L22" s="3">
        <f t="shared" si="0"/>
        <v>985.07462686567158</v>
      </c>
      <c r="M22" s="4">
        <f t="shared" si="1"/>
        <v>640.29850746268653</v>
      </c>
      <c r="N22" s="3"/>
      <c r="O22" s="17"/>
      <c r="P22" s="48">
        <f>P21/6.7</f>
        <v>492.53731343283579</v>
      </c>
      <c r="Q22" s="48">
        <f>Q21/6.7</f>
        <v>615.67164179104475</v>
      </c>
      <c r="R22" s="48">
        <v>615.67164179104475</v>
      </c>
      <c r="S22" s="48">
        <v>615.67164179104475</v>
      </c>
      <c r="T22" s="48">
        <v>615.67164179104475</v>
      </c>
      <c r="U22" s="48">
        <f>U21/6.7</f>
        <v>615.67164179104475</v>
      </c>
      <c r="V22" s="53">
        <f>V21/6.7</f>
        <v>492.53731343283579</v>
      </c>
      <c r="W22" s="53">
        <v>492.53731343283579</v>
      </c>
      <c r="X22" s="53">
        <v>358.20895522388059</v>
      </c>
      <c r="Y22" s="33">
        <v>625</v>
      </c>
      <c r="Z22" s="33">
        <v>625</v>
      </c>
      <c r="AA22" s="33">
        <v>625</v>
      </c>
      <c r="AB22" s="33">
        <v>625</v>
      </c>
      <c r="AC22" s="8">
        <v>500</v>
      </c>
      <c r="AD22" s="9" t="s">
        <v>35</v>
      </c>
    </row>
    <row r="23" spans="1:31" ht="21" x14ac:dyDescent="0.35">
      <c r="B23" s="6"/>
      <c r="C23" s="77"/>
      <c r="D23" s="89" t="s">
        <v>37</v>
      </c>
      <c r="E23" s="92"/>
      <c r="F23" s="93"/>
      <c r="G23" s="86"/>
      <c r="H23" s="24"/>
      <c r="I23" s="99"/>
      <c r="J23" s="30"/>
      <c r="K23" s="18"/>
      <c r="L23" s="31"/>
      <c r="M23" s="32"/>
      <c r="N23" s="3"/>
      <c r="O23" s="17"/>
      <c r="P23" s="95"/>
      <c r="Q23" s="95"/>
      <c r="R23" s="95"/>
      <c r="S23" s="95"/>
      <c r="T23" s="48"/>
      <c r="U23" s="48"/>
      <c r="V23" s="53"/>
      <c r="W23" s="53"/>
      <c r="X23" s="53"/>
      <c r="Y23" s="33"/>
      <c r="Z23" s="33"/>
      <c r="AA23" s="33"/>
      <c r="AB23" s="33">
        <v>0</v>
      </c>
      <c r="AC23" s="8"/>
      <c r="AD23" s="9"/>
    </row>
    <row r="24" spans="1:31" ht="21" x14ac:dyDescent="0.35">
      <c r="A24" t="s">
        <v>5</v>
      </c>
      <c r="C24" s="77"/>
      <c r="D24" s="12" t="s">
        <v>37</v>
      </c>
      <c r="E24" s="13">
        <f t="shared" ref="E24" si="9">I24</f>
        <v>1800</v>
      </c>
      <c r="F24" s="19">
        <f t="shared" ref="F24" si="10">J24</f>
        <v>1200</v>
      </c>
      <c r="G24" s="86"/>
      <c r="H24" s="24"/>
      <c r="I24" s="14">
        <f t="shared" ref="I24" si="11">MROUND(L24+24,50)</f>
        <v>1800</v>
      </c>
      <c r="J24" s="15">
        <f t="shared" ref="J24" si="12">MROUND(M24+24,50)</f>
        <v>1200</v>
      </c>
      <c r="K24" s="18"/>
      <c r="L24" s="3">
        <f>P24*2</f>
        <v>1792</v>
      </c>
      <c r="M24" s="4">
        <f>P24*1.3</f>
        <v>1164.8</v>
      </c>
      <c r="N24" s="3"/>
      <c r="O24" s="17"/>
      <c r="P24" s="102">
        <v>896</v>
      </c>
      <c r="Q24" s="61">
        <v>985.34</v>
      </c>
      <c r="R24" s="97">
        <v>985.34</v>
      </c>
      <c r="S24" s="97">
        <v>985.34</v>
      </c>
      <c r="T24" s="61">
        <v>687.5</v>
      </c>
      <c r="U24" s="61">
        <f>W24*1.25</f>
        <v>687.5</v>
      </c>
      <c r="V24" s="45">
        <v>550</v>
      </c>
      <c r="W24" s="45">
        <v>550</v>
      </c>
      <c r="X24" s="52">
        <v>462</v>
      </c>
      <c r="Y24" s="33">
        <v>462</v>
      </c>
      <c r="Z24" s="33">
        <v>462</v>
      </c>
      <c r="AA24" s="33">
        <v>462</v>
      </c>
      <c r="AB24" s="33">
        <v>2250</v>
      </c>
      <c r="AC24" s="33">
        <v>1800</v>
      </c>
      <c r="AD24" s="20">
        <v>45138</v>
      </c>
      <c r="AE24" s="22"/>
    </row>
    <row r="25" spans="1:31" ht="21" x14ac:dyDescent="0.35">
      <c r="B25" s="6"/>
      <c r="C25" s="77"/>
      <c r="D25" s="89" t="s">
        <v>71</v>
      </c>
      <c r="E25" s="92"/>
      <c r="F25" s="93"/>
      <c r="G25" s="86"/>
      <c r="H25" s="24"/>
      <c r="I25" s="99"/>
      <c r="J25" s="30"/>
      <c r="K25" s="18"/>
      <c r="L25" s="31"/>
      <c r="M25" s="32"/>
      <c r="N25" s="3"/>
      <c r="O25" s="17"/>
      <c r="P25" s="95"/>
      <c r="Q25" s="95"/>
      <c r="R25" s="95"/>
      <c r="S25" s="95"/>
      <c r="T25" s="48"/>
      <c r="U25" s="48"/>
      <c r="V25" s="53"/>
      <c r="W25" s="53"/>
      <c r="X25" s="53"/>
      <c r="Y25" s="33"/>
      <c r="Z25" s="33"/>
      <c r="AA25" s="33"/>
      <c r="AB25" s="33">
        <v>0</v>
      </c>
      <c r="AC25" s="8"/>
      <c r="AD25" s="9"/>
    </row>
    <row r="26" spans="1:31" ht="21" x14ac:dyDescent="0.35">
      <c r="A26" t="s">
        <v>5</v>
      </c>
      <c r="C26" s="77"/>
      <c r="D26" s="12" t="s">
        <v>72</v>
      </c>
      <c r="E26" s="13">
        <f t="shared" ref="E26:F26" si="13">I26</f>
        <v>40350</v>
      </c>
      <c r="F26" s="19">
        <f t="shared" si="13"/>
        <v>26250</v>
      </c>
      <c r="G26" s="86"/>
      <c r="H26" s="24"/>
      <c r="I26" s="14">
        <f t="shared" si="6"/>
        <v>40350</v>
      </c>
      <c r="J26" s="15">
        <f t="shared" si="6"/>
        <v>26250</v>
      </c>
      <c r="K26" s="18"/>
      <c r="L26" s="3">
        <f>P26*2</f>
        <v>40350</v>
      </c>
      <c r="M26" s="4">
        <f>P26*1.3</f>
        <v>26227.5</v>
      </c>
      <c r="N26" s="3"/>
      <c r="O26" s="17"/>
      <c r="P26" s="61">
        <v>20175</v>
      </c>
      <c r="Q26" s="61">
        <v>20175</v>
      </c>
      <c r="R26" s="144">
        <v>20175</v>
      </c>
      <c r="S26" s="97"/>
      <c r="T26" s="61"/>
      <c r="U26" s="61"/>
      <c r="V26" s="45"/>
      <c r="W26" s="45"/>
      <c r="X26" s="52"/>
      <c r="Y26" s="33"/>
      <c r="Z26" s="33"/>
      <c r="AA26" s="33"/>
      <c r="AB26" s="33"/>
      <c r="AC26" s="33"/>
      <c r="AD26" s="20"/>
      <c r="AE26" s="22"/>
    </row>
    <row r="27" spans="1:31" ht="9.9499999999999993" customHeight="1" x14ac:dyDescent="0.35">
      <c r="B27" s="22"/>
      <c r="C27" s="78"/>
      <c r="D27" s="79"/>
      <c r="E27" s="80"/>
      <c r="F27" s="87"/>
      <c r="G27" s="88"/>
      <c r="H27" s="24"/>
      <c r="I27" s="14"/>
      <c r="J27" s="15"/>
      <c r="K27" s="18"/>
      <c r="L27" s="3"/>
      <c r="M27" s="3"/>
      <c r="N27" s="3"/>
      <c r="O27" s="17"/>
      <c r="P27" s="62"/>
      <c r="Q27" s="62"/>
      <c r="R27" s="62"/>
      <c r="S27" s="62"/>
      <c r="T27" s="62"/>
      <c r="U27" s="62"/>
      <c r="V27" s="63"/>
      <c r="W27" s="63"/>
      <c r="X27" s="63"/>
      <c r="Y27" s="63"/>
      <c r="Z27" s="63"/>
      <c r="AA27" s="63"/>
      <c r="AB27" s="64"/>
      <c r="AC27" s="25"/>
      <c r="AD27" s="26"/>
    </row>
    <row r="30" spans="1:31" ht="9.9499999999999993" customHeight="1" x14ac:dyDescent="0.25">
      <c r="C30" s="74"/>
      <c r="D30" s="75"/>
      <c r="E30" s="75"/>
      <c r="F30" s="75"/>
      <c r="G30" s="76"/>
    </row>
    <row r="31" spans="1:31" s="1" customFormat="1" ht="24.75" x14ac:dyDescent="0.5">
      <c r="A31"/>
      <c r="B31"/>
      <c r="C31" s="77"/>
      <c r="D31" s="213" t="s">
        <v>62</v>
      </c>
      <c r="E31" s="214"/>
      <c r="F31" s="215"/>
      <c r="G31" s="86"/>
      <c r="H31" s="24"/>
      <c r="I31" s="21" t="s">
        <v>55</v>
      </c>
      <c r="J31" s="16"/>
      <c r="K31" s="18"/>
      <c r="L31" s="2">
        <v>2.5</v>
      </c>
      <c r="M31" s="5">
        <v>1.5</v>
      </c>
      <c r="N31" s="3"/>
      <c r="O31" s="17"/>
      <c r="P31" s="126">
        <v>45341</v>
      </c>
      <c r="Q31" s="126">
        <v>45341</v>
      </c>
      <c r="R31" s="126">
        <v>45341</v>
      </c>
      <c r="S31" s="105"/>
      <c r="T31" s="105"/>
      <c r="U31" s="105"/>
      <c r="V31" s="106"/>
      <c r="W31" s="106"/>
      <c r="X31" s="106"/>
      <c r="Y31" s="106"/>
      <c r="Z31" s="106"/>
      <c r="AA31" s="106"/>
      <c r="AB31" s="106"/>
      <c r="AC31" s="107"/>
      <c r="AD31" s="107"/>
    </row>
    <row r="32" spans="1:31" ht="9.9499999999999993" customHeight="1" x14ac:dyDescent="0.35">
      <c r="C32" s="78"/>
      <c r="D32" s="73"/>
      <c r="E32" s="73"/>
      <c r="F32" s="73"/>
      <c r="G32" s="88"/>
      <c r="H32" s="24"/>
      <c r="I32" s="98"/>
      <c r="J32" s="15"/>
      <c r="K32" s="3"/>
      <c r="L32" s="3"/>
      <c r="M32" s="4"/>
      <c r="N32" s="3"/>
      <c r="O32" s="46"/>
      <c r="P32" s="127"/>
      <c r="Q32" s="127"/>
      <c r="R32" s="127"/>
      <c r="S32" s="108"/>
      <c r="T32" s="108"/>
      <c r="U32" s="109"/>
      <c r="V32" s="110"/>
      <c r="W32" s="110"/>
      <c r="X32" s="110"/>
      <c r="Y32" s="110"/>
      <c r="Z32" s="110"/>
      <c r="AA32" s="111"/>
      <c r="AB32" s="108"/>
      <c r="AC32" s="107"/>
      <c r="AD32" s="107"/>
      <c r="AE32" s="34"/>
    </row>
    <row r="33" spans="1:31" ht="9.9499999999999993" customHeight="1" x14ac:dyDescent="0.35">
      <c r="B33" s="22"/>
      <c r="C33" s="24"/>
      <c r="D33" s="71"/>
      <c r="E33" s="72"/>
      <c r="F33" s="7"/>
      <c r="G33" s="24"/>
      <c r="H33" s="24"/>
      <c r="I33" s="14"/>
      <c r="J33" s="15"/>
      <c r="K33" s="18"/>
      <c r="L33" s="3"/>
      <c r="M33" s="3"/>
      <c r="N33" s="3"/>
      <c r="O33" s="17"/>
      <c r="P33" s="128"/>
      <c r="Q33" s="128"/>
      <c r="R33" s="128"/>
      <c r="S33" s="112"/>
      <c r="T33" s="113"/>
      <c r="U33" s="113"/>
      <c r="V33" s="114"/>
      <c r="W33" s="114"/>
      <c r="X33" s="114"/>
      <c r="Y33" s="114"/>
      <c r="Z33" s="114"/>
      <c r="AA33" s="114"/>
      <c r="AB33" s="115"/>
      <c r="AC33" s="107"/>
      <c r="AD33" s="107"/>
    </row>
    <row r="34" spans="1:31" ht="9.9499999999999993" customHeight="1" x14ac:dyDescent="0.35">
      <c r="B34" s="22"/>
      <c r="C34" s="81"/>
      <c r="D34" s="82"/>
      <c r="E34" s="83"/>
      <c r="F34" s="84"/>
      <c r="G34" s="85"/>
      <c r="H34" s="24"/>
      <c r="I34" s="14"/>
      <c r="J34" s="15"/>
      <c r="K34" s="18"/>
      <c r="L34" s="3"/>
      <c r="M34" s="3"/>
      <c r="N34" s="3"/>
      <c r="O34" s="17"/>
      <c r="P34" s="129"/>
      <c r="Q34" s="129"/>
      <c r="R34" s="129"/>
      <c r="S34" s="113"/>
      <c r="T34" s="113"/>
      <c r="U34" s="113"/>
      <c r="V34" s="114"/>
      <c r="W34" s="114"/>
      <c r="X34" s="114"/>
      <c r="Y34" s="114"/>
      <c r="Z34" s="114"/>
      <c r="AA34" s="114"/>
      <c r="AB34" s="115"/>
      <c r="AC34" s="107"/>
      <c r="AD34" s="107"/>
    </row>
    <row r="35" spans="1:31" ht="21" x14ac:dyDescent="0.35">
      <c r="C35" s="77"/>
      <c r="D35" s="123" t="s">
        <v>63</v>
      </c>
      <c r="E35" s="124"/>
      <c r="F35" s="125"/>
      <c r="G35" s="86"/>
      <c r="H35" s="24"/>
      <c r="I35" s="201"/>
      <c r="J35" s="202"/>
      <c r="K35" s="18"/>
      <c r="L35" s="203"/>
      <c r="M35" s="204"/>
      <c r="N35" s="3"/>
      <c r="O35" s="17"/>
      <c r="P35" s="130"/>
      <c r="Q35" s="130"/>
      <c r="R35" s="130"/>
      <c r="S35" s="113"/>
      <c r="T35" s="113"/>
      <c r="U35" s="113"/>
      <c r="V35" s="115"/>
      <c r="W35" s="115"/>
      <c r="X35" s="115"/>
      <c r="Y35" s="115"/>
      <c r="Z35" s="115"/>
      <c r="AA35" s="115"/>
      <c r="AB35" s="115"/>
      <c r="AC35" s="107"/>
      <c r="AD35" s="107"/>
    </row>
    <row r="36" spans="1:31" ht="21" x14ac:dyDescent="0.35">
      <c r="C36" s="77"/>
      <c r="D36" s="10" t="s">
        <v>64</v>
      </c>
      <c r="E36" s="11">
        <f>I36</f>
        <v>6200</v>
      </c>
      <c r="F36" s="19">
        <f>J36</f>
        <v>3750</v>
      </c>
      <c r="G36" s="86"/>
      <c r="H36" s="24"/>
      <c r="I36" s="14">
        <f>MROUND(L36+24,50)</f>
        <v>6200</v>
      </c>
      <c r="J36" s="15">
        <f>MROUND(M36+24,50)</f>
        <v>3750</v>
      </c>
      <c r="K36" s="18"/>
      <c r="L36" s="3">
        <f>P36*$L$31</f>
        <v>6180</v>
      </c>
      <c r="M36" s="4">
        <f>P36*$M$31</f>
        <v>3708</v>
      </c>
      <c r="N36" s="3"/>
      <c r="O36" s="42"/>
      <c r="P36" s="130">
        <v>2472</v>
      </c>
      <c r="Q36" s="130">
        <v>2472</v>
      </c>
      <c r="R36" s="130">
        <v>2472</v>
      </c>
      <c r="S36" s="116"/>
      <c r="T36" s="113"/>
      <c r="U36" s="113"/>
      <c r="V36" s="117"/>
      <c r="W36" s="117"/>
      <c r="X36" s="118"/>
      <c r="Y36" s="114"/>
      <c r="Z36" s="114"/>
      <c r="AA36" s="114"/>
      <c r="AB36" s="115"/>
      <c r="AC36" s="115"/>
      <c r="AD36" s="119"/>
      <c r="AE36" s="22"/>
    </row>
    <row r="37" spans="1:31" ht="21" x14ac:dyDescent="0.35">
      <c r="B37" s="22"/>
      <c r="C37" s="77"/>
      <c r="D37" s="10" t="s">
        <v>65</v>
      </c>
      <c r="E37" s="11">
        <f t="shared" ref="E37" si="14">I37</f>
        <v>3500</v>
      </c>
      <c r="F37" s="19">
        <f t="shared" ref="F37" si="15">J37</f>
        <v>2100</v>
      </c>
      <c r="G37" s="86"/>
      <c r="H37" s="24"/>
      <c r="I37" s="14">
        <f t="shared" ref="I37" si="16">MROUND(L37+24,50)</f>
        <v>3500</v>
      </c>
      <c r="J37" s="15">
        <f t="shared" ref="J37" si="17">MROUND(M37+24,50)</f>
        <v>2100</v>
      </c>
      <c r="K37" s="18"/>
      <c r="L37" s="3">
        <f>P37*$L$31</f>
        <v>3500</v>
      </c>
      <c r="M37" s="4">
        <f>P37*$M$31</f>
        <v>2100</v>
      </c>
      <c r="N37" s="3"/>
      <c r="O37" s="17"/>
      <c r="P37" s="130">
        <v>1400</v>
      </c>
      <c r="Q37" s="130">
        <v>1400</v>
      </c>
      <c r="R37" s="130">
        <v>1400</v>
      </c>
      <c r="S37" s="113"/>
      <c r="T37" s="113"/>
      <c r="U37" s="113"/>
      <c r="V37" s="118"/>
      <c r="W37" s="118"/>
      <c r="X37" s="118"/>
      <c r="Y37" s="114"/>
      <c r="Z37" s="114"/>
      <c r="AA37" s="114"/>
      <c r="AB37" s="115"/>
      <c r="AC37" s="107"/>
      <c r="AD37" s="119"/>
    </row>
    <row r="38" spans="1:31" ht="21" x14ac:dyDescent="0.35">
      <c r="C38" s="77"/>
      <c r="D38" s="123" t="s">
        <v>66</v>
      </c>
      <c r="E38" s="124"/>
      <c r="F38" s="125"/>
      <c r="G38" s="86"/>
      <c r="H38" s="24"/>
      <c r="I38" s="99"/>
      <c r="J38" s="30"/>
      <c r="K38" s="18"/>
      <c r="L38" s="31"/>
      <c r="M38" s="32"/>
      <c r="N38" s="3"/>
      <c r="O38" s="17"/>
      <c r="P38" s="130"/>
      <c r="Q38" s="130"/>
      <c r="R38" s="130"/>
      <c r="S38" s="113"/>
      <c r="T38" s="113"/>
      <c r="U38" s="113"/>
      <c r="V38" s="118"/>
      <c r="W38" s="118"/>
      <c r="X38" s="118"/>
      <c r="Y38" s="115"/>
      <c r="Z38" s="115"/>
      <c r="AA38" s="115"/>
      <c r="AB38" s="115"/>
      <c r="AC38" s="107"/>
      <c r="AD38" s="107"/>
    </row>
    <row r="39" spans="1:31" ht="21" x14ac:dyDescent="0.35">
      <c r="A39" t="s">
        <v>5</v>
      </c>
      <c r="C39" s="77"/>
      <c r="D39" s="10" t="s">
        <v>60</v>
      </c>
      <c r="E39" s="11">
        <f>I39</f>
        <v>3100</v>
      </c>
      <c r="F39" s="19">
        <f>J39</f>
        <v>1900</v>
      </c>
      <c r="G39" s="86"/>
      <c r="H39" s="24"/>
      <c r="I39" s="14">
        <f>MROUND(L39+24,50)</f>
        <v>3100</v>
      </c>
      <c r="J39" s="15">
        <f>MROUND(M39+24,50)</f>
        <v>1900</v>
      </c>
      <c r="K39" s="18"/>
      <c r="L39" s="3">
        <f>P39*$L$31</f>
        <v>3100</v>
      </c>
      <c r="M39" s="4">
        <f>P39*$M$31</f>
        <v>1860</v>
      </c>
      <c r="N39" s="3"/>
      <c r="O39" s="17"/>
      <c r="P39" s="130">
        <v>1240</v>
      </c>
      <c r="Q39" s="130">
        <v>1240</v>
      </c>
      <c r="R39" s="130">
        <v>1240</v>
      </c>
      <c r="S39" s="116"/>
      <c r="T39" s="113"/>
      <c r="U39" s="113"/>
      <c r="V39" s="117"/>
      <c r="W39" s="117"/>
      <c r="X39" s="118"/>
      <c r="Y39" s="114"/>
      <c r="Z39" s="114"/>
      <c r="AA39" s="114"/>
      <c r="AB39" s="115"/>
      <c r="AC39" s="115"/>
      <c r="AD39" s="119"/>
      <c r="AE39" s="22"/>
    </row>
    <row r="40" spans="1:31" ht="21" x14ac:dyDescent="0.35">
      <c r="C40" s="77"/>
      <c r="D40" s="10" t="s">
        <v>61</v>
      </c>
      <c r="E40" s="11">
        <f t="shared" ref="E40" si="18">I40</f>
        <v>1800</v>
      </c>
      <c r="F40" s="19">
        <f t="shared" ref="F40" si="19">J40</f>
        <v>1100</v>
      </c>
      <c r="G40" s="86"/>
      <c r="H40" s="24"/>
      <c r="I40" s="14">
        <f>MROUND(L40+24,50)</f>
        <v>1800</v>
      </c>
      <c r="J40" s="15">
        <f>MROUND(M40+24,50)</f>
        <v>1100</v>
      </c>
      <c r="K40" s="18"/>
      <c r="L40" s="3">
        <f>P40*$L$31</f>
        <v>1775</v>
      </c>
      <c r="M40" s="4">
        <f>P40*$M$31</f>
        <v>1065</v>
      </c>
      <c r="N40" s="3"/>
      <c r="O40" s="17"/>
      <c r="P40" s="130">
        <v>710</v>
      </c>
      <c r="Q40" s="130">
        <v>710</v>
      </c>
      <c r="R40" s="130">
        <v>710</v>
      </c>
      <c r="S40" s="113"/>
      <c r="T40" s="113"/>
      <c r="U40" s="113"/>
      <c r="V40" s="118"/>
      <c r="W40" s="118"/>
      <c r="X40" s="118"/>
      <c r="Y40" s="114"/>
      <c r="Z40" s="114"/>
      <c r="AA40" s="114"/>
      <c r="AB40" s="115"/>
      <c r="AC40" s="107"/>
      <c r="AD40" s="119"/>
    </row>
    <row r="41" spans="1:31" ht="21" x14ac:dyDescent="0.35">
      <c r="C41" s="77"/>
      <c r="D41" s="123" t="s">
        <v>52</v>
      </c>
      <c r="E41" s="124"/>
      <c r="F41" s="125"/>
      <c r="G41" s="86"/>
      <c r="H41" s="24"/>
      <c r="I41" s="99"/>
      <c r="J41" s="30"/>
      <c r="K41" s="18"/>
      <c r="L41" s="31"/>
      <c r="M41" s="32"/>
      <c r="N41" s="3"/>
      <c r="O41" s="17"/>
      <c r="P41" s="130"/>
      <c r="Q41" s="130"/>
      <c r="R41" s="130"/>
      <c r="S41" s="113"/>
      <c r="T41" s="113"/>
      <c r="U41" s="113"/>
      <c r="V41" s="118"/>
      <c r="W41" s="118"/>
      <c r="X41" s="118"/>
      <c r="Y41" s="115"/>
      <c r="Z41" s="115"/>
      <c r="AA41" s="115"/>
      <c r="AB41" s="115"/>
      <c r="AC41" s="107"/>
      <c r="AD41" s="107"/>
    </row>
    <row r="42" spans="1:31" ht="21" x14ac:dyDescent="0.35">
      <c r="A42" t="s">
        <v>5</v>
      </c>
      <c r="C42" s="77"/>
      <c r="D42" s="10" t="s">
        <v>50</v>
      </c>
      <c r="E42" s="11">
        <f>I42</f>
        <v>3750</v>
      </c>
      <c r="F42" s="19">
        <f>J42</f>
        <v>2250</v>
      </c>
      <c r="G42" s="86"/>
      <c r="H42" s="24"/>
      <c r="I42" s="14">
        <f>MROUND(L42+24,50)</f>
        <v>3750</v>
      </c>
      <c r="J42" s="15">
        <f>MROUND(M42+24,50)</f>
        <v>2250</v>
      </c>
      <c r="K42" s="18"/>
      <c r="L42" s="3">
        <f>P42*$L$31</f>
        <v>3750</v>
      </c>
      <c r="M42" s="4">
        <f>P42*$M$31</f>
        <v>2250</v>
      </c>
      <c r="N42" s="3"/>
      <c r="O42" s="17"/>
      <c r="P42" s="130">
        <v>1500</v>
      </c>
      <c r="Q42" s="130">
        <v>1500</v>
      </c>
      <c r="R42" s="130">
        <v>1500</v>
      </c>
      <c r="S42" s="116"/>
      <c r="T42" s="113"/>
      <c r="U42" s="113"/>
      <c r="V42" s="118"/>
      <c r="W42" s="118"/>
      <c r="X42" s="118"/>
      <c r="Y42" s="120"/>
      <c r="Z42" s="120"/>
      <c r="AA42" s="120"/>
      <c r="AB42" s="115"/>
      <c r="AC42" s="115"/>
      <c r="AD42" s="119"/>
      <c r="AE42" s="22"/>
    </row>
    <row r="43" spans="1:31" ht="21" x14ac:dyDescent="0.35">
      <c r="B43" s="22"/>
      <c r="C43" s="77"/>
      <c r="D43" s="10" t="s">
        <v>56</v>
      </c>
      <c r="E43" s="11">
        <f t="shared" ref="E43" si="20">I43</f>
        <v>2000</v>
      </c>
      <c r="F43" s="19">
        <f t="shared" ref="F43" si="21">J43</f>
        <v>1200</v>
      </c>
      <c r="G43" s="86"/>
      <c r="H43" s="24"/>
      <c r="I43" s="14">
        <f t="shared" ref="I43" si="22">MROUND(L43+24,50)</f>
        <v>2000</v>
      </c>
      <c r="J43" s="15">
        <f t="shared" ref="J43" si="23">MROUND(M43+24,50)</f>
        <v>1200</v>
      </c>
      <c r="K43" s="18"/>
      <c r="L43" s="3">
        <f>P43*$L$31</f>
        <v>2000</v>
      </c>
      <c r="M43" s="4">
        <f>P43*$M$31</f>
        <v>1200</v>
      </c>
      <c r="N43" s="3"/>
      <c r="O43" s="17"/>
      <c r="P43" s="130">
        <v>800</v>
      </c>
      <c r="Q43" s="130">
        <v>800</v>
      </c>
      <c r="R43" s="130">
        <v>800</v>
      </c>
      <c r="S43" s="113"/>
      <c r="T43" s="113"/>
      <c r="U43" s="113"/>
      <c r="V43" s="118"/>
      <c r="W43" s="118"/>
      <c r="X43" s="118"/>
      <c r="Y43" s="120"/>
      <c r="Z43" s="120"/>
      <c r="AA43" s="120"/>
      <c r="AB43" s="115"/>
      <c r="AC43" s="107"/>
      <c r="AD43" s="119"/>
    </row>
    <row r="44" spans="1:31" ht="21" x14ac:dyDescent="0.35">
      <c r="C44" s="77"/>
      <c r="D44" s="123" t="s">
        <v>53</v>
      </c>
      <c r="E44" s="124"/>
      <c r="F44" s="125"/>
      <c r="G44" s="86"/>
      <c r="H44" s="24"/>
      <c r="I44" s="99"/>
      <c r="J44" s="30"/>
      <c r="K44" s="18"/>
      <c r="L44" s="31"/>
      <c r="M44" s="32"/>
      <c r="N44" s="3"/>
      <c r="O44" s="17"/>
      <c r="P44" s="130"/>
      <c r="Q44" s="130"/>
      <c r="R44" s="130"/>
      <c r="S44" s="113"/>
      <c r="T44" s="113"/>
      <c r="U44" s="113"/>
      <c r="V44" s="118"/>
      <c r="W44" s="118"/>
      <c r="X44" s="118"/>
      <c r="Y44" s="115"/>
      <c r="Z44" s="115"/>
      <c r="AA44" s="115"/>
      <c r="AB44" s="115"/>
      <c r="AC44" s="107"/>
      <c r="AD44" s="107"/>
    </row>
    <row r="45" spans="1:31" ht="21" x14ac:dyDescent="0.35">
      <c r="A45" t="s">
        <v>5</v>
      </c>
      <c r="C45" s="77"/>
      <c r="D45" s="10" t="s">
        <v>57</v>
      </c>
      <c r="E45" s="11">
        <f t="shared" ref="E45:E46" si="24">I45</f>
        <v>5700</v>
      </c>
      <c r="F45" s="19">
        <f t="shared" ref="F45:F46" si="25">J45</f>
        <v>3450</v>
      </c>
      <c r="G45" s="86"/>
      <c r="H45" s="24"/>
      <c r="I45" s="14">
        <f t="shared" ref="I45:I46" si="26">MROUND(L45+24,50)</f>
        <v>5700</v>
      </c>
      <c r="J45" s="15">
        <f t="shared" ref="J45:J46" si="27">MROUND(M45+24,50)</f>
        <v>3450</v>
      </c>
      <c r="K45" s="18"/>
      <c r="L45" s="3">
        <f>P45*$L$31</f>
        <v>5675</v>
      </c>
      <c r="M45" s="4">
        <f>P45*$M$31</f>
        <v>3405</v>
      </c>
      <c r="N45" s="3"/>
      <c r="O45" s="49"/>
      <c r="P45" s="130">
        <v>2270</v>
      </c>
      <c r="Q45" s="130">
        <v>2270</v>
      </c>
      <c r="R45" s="130">
        <v>2270</v>
      </c>
      <c r="S45" s="113"/>
      <c r="T45" s="113"/>
      <c r="U45" s="113"/>
      <c r="V45" s="121"/>
      <c r="W45" s="121"/>
      <c r="X45" s="121"/>
      <c r="Y45" s="122"/>
      <c r="Z45" s="114"/>
      <c r="AA45" s="114"/>
      <c r="AB45" s="115"/>
      <c r="AC45" s="115"/>
      <c r="AD45" s="119"/>
      <c r="AE45" s="22"/>
    </row>
    <row r="46" spans="1:31" ht="21" x14ac:dyDescent="0.35">
      <c r="C46" s="77"/>
      <c r="D46" s="10" t="s">
        <v>58</v>
      </c>
      <c r="E46" s="11">
        <f t="shared" si="24"/>
        <v>3250</v>
      </c>
      <c r="F46" s="19">
        <f t="shared" si="25"/>
        <v>1950</v>
      </c>
      <c r="G46" s="86"/>
      <c r="H46" s="24"/>
      <c r="I46" s="14">
        <f t="shared" si="26"/>
        <v>3250</v>
      </c>
      <c r="J46" s="15">
        <f t="shared" si="27"/>
        <v>1950</v>
      </c>
      <c r="K46" s="18"/>
      <c r="L46" s="3">
        <f>P46*$L$31</f>
        <v>3250</v>
      </c>
      <c r="M46" s="4">
        <f>P46*$M$31</f>
        <v>1950</v>
      </c>
      <c r="N46" s="3"/>
      <c r="O46" s="17"/>
      <c r="P46" s="130">
        <v>1300</v>
      </c>
      <c r="Q46" s="130">
        <v>1300</v>
      </c>
      <c r="R46" s="130">
        <v>1300</v>
      </c>
      <c r="S46" s="113"/>
      <c r="T46" s="113"/>
      <c r="U46" s="113"/>
      <c r="V46" s="118"/>
      <c r="W46" s="118"/>
      <c r="X46" s="118"/>
      <c r="Y46" s="114"/>
      <c r="Z46" s="114"/>
      <c r="AA46" s="114"/>
      <c r="AB46" s="115"/>
      <c r="AC46" s="107"/>
      <c r="AD46" s="107"/>
    </row>
    <row r="47" spans="1:31" ht="21" x14ac:dyDescent="0.35">
      <c r="C47" s="77"/>
      <c r="D47" s="123" t="s">
        <v>68</v>
      </c>
      <c r="E47" s="124"/>
      <c r="F47" s="125"/>
      <c r="G47" s="86"/>
      <c r="H47" s="24"/>
      <c r="I47" s="99"/>
      <c r="J47" s="30"/>
      <c r="K47" s="18"/>
      <c r="L47" s="31"/>
      <c r="M47" s="32"/>
      <c r="N47" s="3"/>
      <c r="O47" s="17"/>
      <c r="P47" s="130"/>
      <c r="Q47" s="130"/>
      <c r="R47" s="130"/>
      <c r="S47" s="113"/>
      <c r="T47" s="113"/>
      <c r="U47" s="113"/>
      <c r="V47" s="118"/>
      <c r="W47" s="118"/>
      <c r="X47" s="118"/>
      <c r="Y47" s="115"/>
      <c r="Z47" s="115"/>
      <c r="AA47" s="115"/>
      <c r="AB47" s="115"/>
      <c r="AC47" s="107"/>
      <c r="AD47" s="107"/>
    </row>
    <row r="48" spans="1:31" ht="21" x14ac:dyDescent="0.35">
      <c r="A48" t="s">
        <v>5</v>
      </c>
      <c r="C48" s="77"/>
      <c r="D48" s="12" t="s">
        <v>67</v>
      </c>
      <c r="E48" s="13">
        <f t="shared" ref="E48:E49" si="28">I48</f>
        <v>3250</v>
      </c>
      <c r="F48" s="19">
        <f t="shared" ref="F48:F49" si="29">J48</f>
        <v>1950</v>
      </c>
      <c r="G48" s="86"/>
      <c r="H48" s="24"/>
      <c r="I48" s="14">
        <f t="shared" ref="I48:I49" si="30">MROUND(L48+24,50)</f>
        <v>3250</v>
      </c>
      <c r="J48" s="15">
        <f t="shared" ref="J48:J49" si="31">MROUND(M48+24,50)</f>
        <v>1950</v>
      </c>
      <c r="K48" s="18"/>
      <c r="L48" s="3">
        <f>P48*$L$31</f>
        <v>3250</v>
      </c>
      <c r="M48" s="4">
        <f>P48*$M$31</f>
        <v>1950</v>
      </c>
      <c r="N48" s="3"/>
      <c r="O48" s="17"/>
      <c r="P48" s="130">
        <v>1300</v>
      </c>
      <c r="Q48" s="130">
        <v>1300</v>
      </c>
      <c r="R48" s="130">
        <v>1300</v>
      </c>
      <c r="S48" s="113"/>
      <c r="T48" s="113"/>
      <c r="U48" s="113"/>
      <c r="V48" s="117"/>
      <c r="W48" s="117"/>
      <c r="X48" s="118"/>
      <c r="Y48" s="115"/>
      <c r="Z48" s="115"/>
      <c r="AA48" s="115"/>
      <c r="AB48" s="115"/>
      <c r="AC48" s="115"/>
      <c r="AD48" s="119"/>
      <c r="AE48" s="22"/>
    </row>
    <row r="49" spans="1:31" ht="21" x14ac:dyDescent="0.35">
      <c r="A49" t="s">
        <v>5</v>
      </c>
      <c r="C49" s="77"/>
      <c r="D49" s="12" t="s">
        <v>69</v>
      </c>
      <c r="E49" s="13">
        <f t="shared" si="28"/>
        <v>1750</v>
      </c>
      <c r="F49" s="19">
        <f t="shared" si="29"/>
        <v>1050</v>
      </c>
      <c r="G49" s="86"/>
      <c r="H49" s="24"/>
      <c r="I49" s="14">
        <f t="shared" si="30"/>
        <v>1750</v>
      </c>
      <c r="J49" s="15">
        <f t="shared" si="31"/>
        <v>1050</v>
      </c>
      <c r="K49" s="18"/>
      <c r="L49" s="3">
        <f>P49*$L$31</f>
        <v>1750</v>
      </c>
      <c r="M49" s="4">
        <f>P49*$M$31</f>
        <v>1050</v>
      </c>
      <c r="N49" s="3"/>
      <c r="O49" s="17"/>
      <c r="P49" s="130">
        <v>700</v>
      </c>
      <c r="Q49" s="130">
        <v>700</v>
      </c>
      <c r="R49" s="130">
        <v>700</v>
      </c>
      <c r="S49" s="113"/>
      <c r="T49" s="113"/>
      <c r="U49" s="113"/>
      <c r="V49" s="118"/>
      <c r="W49" s="118"/>
      <c r="X49" s="118"/>
      <c r="Y49" s="115"/>
      <c r="Z49" s="115"/>
      <c r="AA49" s="115"/>
      <c r="AB49" s="115"/>
      <c r="AC49" s="107"/>
      <c r="AD49" s="107"/>
    </row>
    <row r="50" spans="1:31" ht="21" x14ac:dyDescent="0.35">
      <c r="C50" s="77"/>
      <c r="D50" s="123" t="s">
        <v>54</v>
      </c>
      <c r="E50" s="124"/>
      <c r="F50" s="125"/>
      <c r="G50" s="86"/>
      <c r="H50" s="24"/>
      <c r="I50" s="99"/>
      <c r="J50" s="30"/>
      <c r="K50" s="18"/>
      <c r="L50" s="31"/>
      <c r="M50" s="32"/>
      <c r="N50" s="3"/>
      <c r="O50" s="17"/>
      <c r="P50" s="130"/>
      <c r="Q50" s="130"/>
      <c r="R50" s="130"/>
      <c r="S50" s="113"/>
      <c r="T50" s="113"/>
      <c r="U50" s="113"/>
      <c r="V50" s="118"/>
      <c r="W50" s="118"/>
      <c r="X50" s="118"/>
      <c r="Y50" s="115"/>
      <c r="Z50" s="115"/>
      <c r="AA50" s="115"/>
      <c r="AB50" s="115"/>
      <c r="AC50" s="107"/>
      <c r="AD50" s="107"/>
    </row>
    <row r="51" spans="1:31" ht="21" x14ac:dyDescent="0.35">
      <c r="A51" t="s">
        <v>5</v>
      </c>
      <c r="C51" s="77"/>
      <c r="D51" s="12" t="s">
        <v>51</v>
      </c>
      <c r="E51" s="13">
        <f t="shared" ref="E51:E52" si="32">I51</f>
        <v>7000</v>
      </c>
      <c r="F51" s="19">
        <f t="shared" ref="F51:F52" si="33">J51</f>
        <v>4200</v>
      </c>
      <c r="G51" s="86"/>
      <c r="H51" s="24"/>
      <c r="I51" s="14">
        <f t="shared" ref="I51:I52" si="34">MROUND(L51+24,50)</f>
        <v>7000</v>
      </c>
      <c r="J51" s="15">
        <f t="shared" ref="J51:J52" si="35">MROUND(M51+24,50)</f>
        <v>4200</v>
      </c>
      <c r="K51" s="18"/>
      <c r="L51" s="3">
        <f>P51*$L$31</f>
        <v>6952.4249999999993</v>
      </c>
      <c r="M51" s="4">
        <f>P51*$M$31</f>
        <v>4171.4549999999999</v>
      </c>
      <c r="N51" s="3"/>
      <c r="O51" s="17"/>
      <c r="P51" s="130">
        <v>2780.97</v>
      </c>
      <c r="Q51" s="130">
        <v>2780.97</v>
      </c>
      <c r="R51" s="130">
        <v>2780.97</v>
      </c>
      <c r="S51" s="113"/>
      <c r="T51" s="113"/>
      <c r="U51" s="113"/>
      <c r="V51" s="117"/>
      <c r="W51" s="117"/>
      <c r="X51" s="118"/>
      <c r="Y51" s="115"/>
      <c r="Z51" s="115"/>
      <c r="AA51" s="115"/>
      <c r="AB51" s="115"/>
      <c r="AC51" s="115"/>
      <c r="AD51" s="119"/>
      <c r="AE51" s="22"/>
    </row>
    <row r="52" spans="1:31" ht="21" x14ac:dyDescent="0.35">
      <c r="A52" t="s">
        <v>5</v>
      </c>
      <c r="C52" s="77"/>
      <c r="D52" s="12" t="s">
        <v>59</v>
      </c>
      <c r="E52" s="13">
        <f t="shared" si="32"/>
        <v>4200</v>
      </c>
      <c r="F52" s="19">
        <f t="shared" si="33"/>
        <v>2550</v>
      </c>
      <c r="G52" s="86"/>
      <c r="H52" s="24"/>
      <c r="I52" s="14">
        <f t="shared" si="34"/>
        <v>4200</v>
      </c>
      <c r="J52" s="15">
        <f t="shared" si="35"/>
        <v>2550</v>
      </c>
      <c r="K52" s="18"/>
      <c r="L52" s="3">
        <f>P52*$L$31</f>
        <v>4188.9749999999995</v>
      </c>
      <c r="M52" s="4">
        <f>P52*$M$31</f>
        <v>2513.3849999999998</v>
      </c>
      <c r="N52" s="3"/>
      <c r="O52" s="17"/>
      <c r="P52" s="130">
        <v>1675.59</v>
      </c>
      <c r="Q52" s="130">
        <v>1675.59</v>
      </c>
      <c r="R52" s="130">
        <v>1675.59</v>
      </c>
      <c r="S52" s="113"/>
      <c r="T52" s="113"/>
      <c r="U52" s="113"/>
      <c r="V52" s="118"/>
      <c r="W52" s="118"/>
      <c r="X52" s="118"/>
      <c r="Y52" s="115"/>
      <c r="Z52" s="115"/>
      <c r="AA52" s="115"/>
      <c r="AB52" s="115"/>
      <c r="AC52" s="107"/>
      <c r="AD52" s="107"/>
    </row>
    <row r="53" spans="1:31" ht="9.9499999999999993" customHeight="1" x14ac:dyDescent="0.35">
      <c r="B53" s="22"/>
      <c r="C53" s="78"/>
      <c r="D53" s="79"/>
      <c r="E53" s="80"/>
      <c r="F53" s="87"/>
      <c r="G53" s="88"/>
      <c r="H53" s="24"/>
      <c r="I53" s="14"/>
      <c r="J53" s="15"/>
      <c r="K53" s="18"/>
      <c r="L53" s="3"/>
      <c r="M53" s="3"/>
      <c r="N53" s="3"/>
      <c r="O53" s="17"/>
      <c r="P53" s="131"/>
      <c r="Q53" s="131"/>
      <c r="R53" s="131"/>
      <c r="S53" s="113"/>
      <c r="T53" s="113"/>
      <c r="U53" s="113"/>
      <c r="V53" s="114"/>
      <c r="W53" s="114"/>
      <c r="X53" s="114"/>
      <c r="Y53" s="114"/>
      <c r="Z53" s="114"/>
      <c r="AA53" s="114"/>
      <c r="AB53" s="115"/>
      <c r="AC53" s="107"/>
      <c r="AD53" s="107"/>
    </row>
  </sheetData>
  <mergeCells count="6">
    <mergeCell ref="D2:F2"/>
    <mergeCell ref="I6:J6"/>
    <mergeCell ref="L6:M6"/>
    <mergeCell ref="D31:F31"/>
    <mergeCell ref="I35:J35"/>
    <mergeCell ref="L35:M35"/>
  </mergeCells>
  <printOptions horizontalCentered="1"/>
  <pageMargins left="0.19685039370078741" right="0.11811023622047245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F54"/>
  <sheetViews>
    <sheetView topLeftCell="C9" workbookViewId="0">
      <selection activeCell="P18" sqref="P18"/>
    </sheetView>
  </sheetViews>
  <sheetFormatPr baseColWidth="10" defaultRowHeight="15" x14ac:dyDescent="0.25"/>
  <cols>
    <col min="3" max="3" width="1.7109375" customWidth="1"/>
    <col min="4" max="4" width="64.7109375" customWidth="1"/>
    <col min="5" max="6" width="15.7109375" customWidth="1"/>
    <col min="7" max="7" width="1.7109375" customWidth="1"/>
    <col min="8" max="8" width="2.7109375" hidden="1" customWidth="1"/>
    <col min="9" max="9" width="14.42578125" style="27" hidden="1" customWidth="1"/>
    <col min="10" max="10" width="13.28515625" hidden="1" customWidth="1"/>
    <col min="11" max="11" width="2.7109375" hidden="1" customWidth="1"/>
    <col min="12" max="13" width="11.5703125" hidden="1" customWidth="1"/>
    <col min="14" max="14" width="2.7109375" hidden="1" customWidth="1"/>
    <col min="15" max="15" width="1.7109375" customWidth="1"/>
    <col min="16" max="19" width="16.140625" style="47" bestFit="1" customWidth="1"/>
    <col min="20" max="22" width="16.140625" style="47" customWidth="1"/>
    <col min="23" max="26" width="16.140625" style="37" customWidth="1"/>
    <col min="27" max="28" width="15.85546875" style="37" customWidth="1"/>
    <col min="29" max="29" width="14.5703125" style="37" customWidth="1"/>
    <col min="30" max="30" width="11.42578125" customWidth="1"/>
    <col min="31" max="31" width="14.5703125" customWidth="1"/>
    <col min="32" max="32" width="11.42578125" customWidth="1"/>
  </cols>
  <sheetData>
    <row r="1" spans="1:32" ht="9.9499999999999993" customHeight="1" x14ac:dyDescent="0.25">
      <c r="C1" s="74"/>
      <c r="D1" s="75"/>
      <c r="E1" s="75"/>
      <c r="F1" s="75"/>
      <c r="G1" s="76"/>
    </row>
    <row r="2" spans="1:32" s="1" customFormat="1" ht="24.75" x14ac:dyDescent="0.5">
      <c r="A2"/>
      <c r="B2"/>
      <c r="C2" s="77"/>
      <c r="D2" s="210" t="s">
        <v>48</v>
      </c>
      <c r="E2" s="211"/>
      <c r="F2" s="212"/>
      <c r="G2" s="86"/>
      <c r="H2" s="24"/>
      <c r="I2" s="21" t="s">
        <v>4</v>
      </c>
      <c r="J2" s="16"/>
      <c r="K2" s="18"/>
      <c r="L2" s="2" t="s">
        <v>2</v>
      </c>
      <c r="M2" s="5" t="s">
        <v>3</v>
      </c>
      <c r="N2" s="3"/>
      <c r="O2" s="17"/>
      <c r="P2" s="56"/>
      <c r="Q2" s="56"/>
      <c r="R2" s="56"/>
      <c r="S2" s="56"/>
      <c r="T2" s="56"/>
      <c r="U2" s="56"/>
      <c r="V2" s="56" t="s">
        <v>42</v>
      </c>
      <c r="W2" s="35"/>
      <c r="X2" s="35"/>
      <c r="Y2" s="35"/>
      <c r="Z2" s="35"/>
      <c r="AA2" s="35"/>
      <c r="AB2" s="35"/>
      <c r="AC2" s="35">
        <v>0.25</v>
      </c>
      <c r="AD2" s="8"/>
      <c r="AE2" s="9"/>
    </row>
    <row r="3" spans="1:32" ht="9.9499999999999993" customHeight="1" x14ac:dyDescent="0.35">
      <c r="C3" s="78"/>
      <c r="D3" s="73"/>
      <c r="E3" s="73"/>
      <c r="F3" s="73"/>
      <c r="G3" s="88"/>
      <c r="H3" s="24"/>
      <c r="I3" s="98"/>
      <c r="J3" s="15"/>
      <c r="K3" s="3"/>
      <c r="L3" s="3"/>
      <c r="M3" s="4"/>
      <c r="N3" s="3"/>
      <c r="O3" s="46"/>
      <c r="P3" s="36">
        <v>45424</v>
      </c>
      <c r="Q3" s="41">
        <v>45403</v>
      </c>
      <c r="R3" s="41">
        <v>45377</v>
      </c>
      <c r="S3" s="41">
        <v>45317</v>
      </c>
      <c r="T3" s="36">
        <v>45290</v>
      </c>
      <c r="U3" s="36">
        <v>45290</v>
      </c>
      <c r="V3" s="57">
        <v>45274</v>
      </c>
      <c r="W3" s="41">
        <v>45271</v>
      </c>
      <c r="X3" s="41">
        <v>45268</v>
      </c>
      <c r="Y3" s="41">
        <v>45230</v>
      </c>
      <c r="Z3" s="41">
        <v>45218</v>
      </c>
      <c r="AA3" s="41">
        <v>45183</v>
      </c>
      <c r="AB3" s="39">
        <v>45161</v>
      </c>
      <c r="AC3" s="36">
        <v>45155</v>
      </c>
      <c r="AD3" s="25"/>
      <c r="AE3" s="26"/>
      <c r="AF3" s="34"/>
    </row>
    <row r="4" spans="1:32" ht="9.9499999999999993" customHeight="1" x14ac:dyDescent="0.35">
      <c r="C4" s="24"/>
      <c r="D4" s="71"/>
      <c r="E4" s="72"/>
      <c r="F4" s="7"/>
      <c r="G4" s="24"/>
      <c r="H4" s="24"/>
      <c r="I4" s="14"/>
      <c r="J4" s="15"/>
      <c r="K4" s="18"/>
      <c r="L4" s="3"/>
      <c r="M4" s="3"/>
      <c r="N4" s="3"/>
      <c r="O4" s="17"/>
      <c r="P4" s="148" t="s">
        <v>81</v>
      </c>
      <c r="Q4" s="103" t="s">
        <v>81</v>
      </c>
      <c r="R4" s="103" t="s">
        <v>49</v>
      </c>
      <c r="S4" s="103" t="s">
        <v>49</v>
      </c>
      <c r="T4" s="104">
        <v>45295</v>
      </c>
      <c r="U4" s="62"/>
      <c r="V4" s="62"/>
      <c r="W4" s="63"/>
      <c r="X4" s="63"/>
      <c r="Y4" s="63"/>
      <c r="Z4" s="63"/>
      <c r="AA4" s="63"/>
      <c r="AB4" s="63"/>
      <c r="AC4" s="64"/>
      <c r="AD4" s="25"/>
      <c r="AE4" s="26"/>
    </row>
    <row r="5" spans="1:32" ht="9.9499999999999993" customHeight="1" x14ac:dyDescent="0.35">
      <c r="C5" s="81"/>
      <c r="D5" s="82"/>
      <c r="E5" s="83"/>
      <c r="F5" s="84"/>
      <c r="G5" s="85"/>
      <c r="H5" s="24"/>
      <c r="I5" s="14"/>
      <c r="J5" s="15"/>
      <c r="K5" s="18"/>
      <c r="L5" s="3"/>
      <c r="M5" s="3"/>
      <c r="N5" s="3"/>
      <c r="O5" s="17"/>
      <c r="P5" s="100"/>
      <c r="Q5" s="100">
        <v>160424</v>
      </c>
      <c r="R5" s="100">
        <v>290324</v>
      </c>
      <c r="S5" s="100">
        <v>260124</v>
      </c>
      <c r="T5" s="62" t="s">
        <v>44</v>
      </c>
      <c r="U5" s="62"/>
      <c r="V5" s="62"/>
      <c r="W5" s="63"/>
      <c r="X5" s="63"/>
      <c r="Y5" s="63"/>
      <c r="Z5" s="63"/>
      <c r="AA5" s="63"/>
      <c r="AB5" s="63"/>
      <c r="AC5" s="64"/>
      <c r="AD5" s="25"/>
      <c r="AE5" s="26"/>
    </row>
    <row r="6" spans="1:32" ht="21" x14ac:dyDescent="0.35">
      <c r="B6" s="146">
        <v>45413</v>
      </c>
      <c r="C6" s="77"/>
      <c r="D6" s="89" t="s">
        <v>7</v>
      </c>
      <c r="E6" s="92"/>
      <c r="F6" s="93"/>
      <c r="G6" s="86"/>
      <c r="H6" s="24"/>
      <c r="I6" s="201"/>
      <c r="J6" s="202"/>
      <c r="K6" s="18"/>
      <c r="L6" s="203"/>
      <c r="M6" s="204"/>
      <c r="N6" s="3"/>
      <c r="O6" s="17"/>
      <c r="P6" s="145">
        <v>45424</v>
      </c>
      <c r="Q6" s="145">
        <v>45398</v>
      </c>
      <c r="R6" s="95"/>
      <c r="S6" s="95"/>
      <c r="T6" s="95"/>
      <c r="U6" s="68"/>
      <c r="V6" s="68"/>
      <c r="W6" s="69"/>
      <c r="X6" s="69"/>
      <c r="Y6" s="69"/>
      <c r="Z6" s="69"/>
      <c r="AA6" s="69"/>
      <c r="AB6" s="69"/>
      <c r="AC6" s="69">
        <v>0</v>
      </c>
      <c r="AD6" s="70"/>
      <c r="AE6" s="70"/>
    </row>
    <row r="7" spans="1:32" ht="21" x14ac:dyDescent="0.35">
      <c r="A7" t="s">
        <v>82</v>
      </c>
      <c r="B7" s="151">
        <v>8900</v>
      </c>
      <c r="C7" s="77"/>
      <c r="D7" s="10" t="s">
        <v>16</v>
      </c>
      <c r="E7" s="11">
        <f>I7</f>
        <v>18400</v>
      </c>
      <c r="F7" s="19">
        <f>J7</f>
        <v>12000</v>
      </c>
      <c r="G7" s="86"/>
      <c r="H7" s="24"/>
      <c r="I7" s="14">
        <f>MROUND(L7+24,50)</f>
        <v>18400</v>
      </c>
      <c r="J7" s="15">
        <f>MROUND(M7+24,50)</f>
        <v>12000</v>
      </c>
      <c r="K7" s="18"/>
      <c r="L7" s="3">
        <f t="shared" ref="L7:L22" si="0">P7*2</f>
        <v>18400</v>
      </c>
      <c r="M7" s="4">
        <f t="shared" ref="M7:M22" si="1">P7*1.3</f>
        <v>11960</v>
      </c>
      <c r="N7" s="3"/>
      <c r="O7" s="42"/>
      <c r="P7" s="150">
        <v>9200</v>
      </c>
      <c r="Q7" s="101">
        <v>9200</v>
      </c>
      <c r="R7" s="101">
        <v>9320</v>
      </c>
      <c r="S7" s="101">
        <v>9320</v>
      </c>
      <c r="T7" s="96">
        <v>9000</v>
      </c>
      <c r="U7" s="65">
        <v>7412.5</v>
      </c>
      <c r="V7" s="65">
        <f>X7*1.25</f>
        <v>7412.5</v>
      </c>
      <c r="W7" s="66">
        <v>5930</v>
      </c>
      <c r="X7" s="66">
        <v>5930</v>
      </c>
      <c r="Y7" s="67">
        <v>5100</v>
      </c>
      <c r="Z7" s="38">
        <v>4826</v>
      </c>
      <c r="AA7" s="38">
        <v>4616</v>
      </c>
      <c r="AB7" s="38">
        <v>4616</v>
      </c>
      <c r="AC7" s="33">
        <v>4770</v>
      </c>
      <c r="AD7" s="33">
        <v>3816</v>
      </c>
      <c r="AE7" s="20">
        <v>45138</v>
      </c>
      <c r="AF7" s="22"/>
    </row>
    <row r="8" spans="1:32" ht="21" x14ac:dyDescent="0.35">
      <c r="A8" t="s">
        <v>82</v>
      </c>
      <c r="B8" s="151">
        <v>2600</v>
      </c>
      <c r="C8" s="77"/>
      <c r="D8" s="10" t="s">
        <v>22</v>
      </c>
      <c r="E8" s="11">
        <f t="shared" ref="E8:F9" si="2">I8</f>
        <v>3700</v>
      </c>
      <c r="F8" s="19">
        <f t="shared" si="2"/>
        <v>2400</v>
      </c>
      <c r="G8" s="86"/>
      <c r="H8" s="24"/>
      <c r="I8" s="14">
        <f t="shared" ref="I8:J9" si="3">MROUND(L8+24,50)</f>
        <v>3700</v>
      </c>
      <c r="J8" s="15">
        <f t="shared" si="3"/>
        <v>2400</v>
      </c>
      <c r="K8" s="18"/>
      <c r="L8" s="3">
        <f t="shared" si="0"/>
        <v>3680</v>
      </c>
      <c r="M8" s="4">
        <f t="shared" si="1"/>
        <v>2392</v>
      </c>
      <c r="N8" s="3"/>
      <c r="O8" s="17"/>
      <c r="P8" s="48">
        <f>P7/5</f>
        <v>1840</v>
      </c>
      <c r="Q8" s="48">
        <f>Q7/5</f>
        <v>1840</v>
      </c>
      <c r="R8" s="48">
        <f>R7/5</f>
        <v>1864</v>
      </c>
      <c r="S8" s="48">
        <v>1864</v>
      </c>
      <c r="T8" s="48">
        <v>1800</v>
      </c>
      <c r="U8" s="48">
        <v>1482.5</v>
      </c>
      <c r="V8" s="48">
        <f>V7/5</f>
        <v>1482.5</v>
      </c>
      <c r="W8" s="53">
        <f>W7/5</f>
        <v>1186</v>
      </c>
      <c r="X8" s="53">
        <v>1186</v>
      </c>
      <c r="Y8" s="53">
        <v>1020</v>
      </c>
      <c r="Z8" s="38">
        <v>965.2</v>
      </c>
      <c r="AA8" s="38">
        <v>923.2</v>
      </c>
      <c r="AB8" s="38">
        <v>923.2</v>
      </c>
      <c r="AC8" s="33">
        <v>937.5</v>
      </c>
      <c r="AD8" s="8">
        <v>750</v>
      </c>
      <c r="AE8" s="20" t="s">
        <v>29</v>
      </c>
    </row>
    <row r="9" spans="1:32" ht="21" x14ac:dyDescent="0.35">
      <c r="A9" t="s">
        <v>82</v>
      </c>
      <c r="B9" s="151">
        <v>749</v>
      </c>
      <c r="C9" s="77"/>
      <c r="D9" s="10" t="s">
        <v>23</v>
      </c>
      <c r="E9" s="11">
        <f t="shared" si="2"/>
        <v>1250</v>
      </c>
      <c r="F9" s="19">
        <f t="shared" si="2"/>
        <v>800</v>
      </c>
      <c r="G9" s="86"/>
      <c r="H9" s="24"/>
      <c r="I9" s="14">
        <f t="shared" si="3"/>
        <v>1250</v>
      </c>
      <c r="J9" s="15">
        <f t="shared" si="3"/>
        <v>800</v>
      </c>
      <c r="K9" s="18"/>
      <c r="L9" s="3">
        <f t="shared" si="0"/>
        <v>1226.6666666666667</v>
      </c>
      <c r="M9" s="4">
        <f t="shared" si="1"/>
        <v>797.33333333333337</v>
      </c>
      <c r="N9" s="3"/>
      <c r="O9" s="17"/>
      <c r="P9" s="48">
        <f>P7/15</f>
        <v>613.33333333333337</v>
      </c>
      <c r="Q9" s="48">
        <f>Q7/15</f>
        <v>613.33333333333337</v>
      </c>
      <c r="R9" s="48">
        <f>R7/15</f>
        <v>621.33333333333337</v>
      </c>
      <c r="S9" s="48">
        <v>621.33333333333337</v>
      </c>
      <c r="T9" s="48">
        <v>600</v>
      </c>
      <c r="U9" s="48">
        <v>494.16666666666669</v>
      </c>
      <c r="V9" s="48">
        <f>V7/15</f>
        <v>494.16666666666669</v>
      </c>
      <c r="W9" s="53">
        <f>W7/15</f>
        <v>395.33333333333331</v>
      </c>
      <c r="X9" s="53">
        <v>395.33333333333331</v>
      </c>
      <c r="Y9" s="53">
        <v>340</v>
      </c>
      <c r="Z9" s="38">
        <v>321.73333333333335</v>
      </c>
      <c r="AA9" s="38">
        <v>307.73333333333335</v>
      </c>
      <c r="AB9" s="38">
        <v>307.73333333333335</v>
      </c>
      <c r="AC9" s="33">
        <v>312.5</v>
      </c>
      <c r="AD9" s="8">
        <v>250</v>
      </c>
      <c r="AE9" s="20" t="s">
        <v>30</v>
      </c>
    </row>
    <row r="10" spans="1:32" ht="21" x14ac:dyDescent="0.35">
      <c r="A10" t="s">
        <v>82</v>
      </c>
      <c r="B10" s="152"/>
      <c r="C10" s="77"/>
      <c r="D10" s="89" t="s">
        <v>6</v>
      </c>
      <c r="E10" s="92"/>
      <c r="F10" s="93"/>
      <c r="G10" s="86"/>
      <c r="H10" s="24"/>
      <c r="I10" s="99"/>
      <c r="J10" s="30"/>
      <c r="K10" s="18"/>
      <c r="L10" s="31"/>
      <c r="M10" s="32"/>
      <c r="N10" s="3"/>
      <c r="O10" s="17"/>
      <c r="P10" s="95"/>
      <c r="Q10" s="95"/>
      <c r="R10" s="95"/>
      <c r="S10" s="95"/>
      <c r="T10" s="95"/>
      <c r="U10" s="48"/>
      <c r="V10" s="48"/>
      <c r="W10" s="53"/>
      <c r="X10" s="53"/>
      <c r="Y10" s="53"/>
      <c r="Z10" s="33"/>
      <c r="AA10" s="33"/>
      <c r="AB10" s="33"/>
      <c r="AC10" s="33">
        <v>0</v>
      </c>
      <c r="AD10" s="8"/>
      <c r="AE10" s="9"/>
    </row>
    <row r="11" spans="1:32" ht="21" x14ac:dyDescent="0.35">
      <c r="A11" t="s">
        <v>82</v>
      </c>
      <c r="B11" s="154">
        <v>27200</v>
      </c>
      <c r="C11" s="77"/>
      <c r="D11" s="10" t="s">
        <v>24</v>
      </c>
      <c r="E11" s="11">
        <f>I11</f>
        <v>54400</v>
      </c>
      <c r="F11" s="19">
        <f>J11</f>
        <v>35400</v>
      </c>
      <c r="G11" s="86"/>
      <c r="H11" s="24"/>
      <c r="I11" s="14">
        <f>MROUND(L11+24,50)</f>
        <v>54400</v>
      </c>
      <c r="J11" s="15">
        <f>MROUND(M11+24,50)</f>
        <v>35400</v>
      </c>
      <c r="K11" s="18"/>
      <c r="L11" s="3">
        <f t="shared" si="0"/>
        <v>54400</v>
      </c>
      <c r="M11" s="4">
        <f t="shared" si="1"/>
        <v>35360</v>
      </c>
      <c r="N11" s="3"/>
      <c r="O11" s="17"/>
      <c r="P11" s="149">
        <v>27200</v>
      </c>
      <c r="Q11" s="102">
        <v>25165</v>
      </c>
      <c r="R11" s="97">
        <v>25165</v>
      </c>
      <c r="S11" s="97">
        <v>25165</v>
      </c>
      <c r="T11" s="97">
        <v>25165</v>
      </c>
      <c r="U11" s="61">
        <v>22105</v>
      </c>
      <c r="V11" s="61">
        <f>X11*1.25</f>
        <v>22105</v>
      </c>
      <c r="W11" s="45">
        <v>17684</v>
      </c>
      <c r="X11" s="45">
        <v>17684</v>
      </c>
      <c r="Y11" s="52">
        <v>13800</v>
      </c>
      <c r="Z11" s="38">
        <v>10830</v>
      </c>
      <c r="AA11" s="38">
        <v>10830</v>
      </c>
      <c r="AB11" s="38">
        <v>10830</v>
      </c>
      <c r="AC11" s="33">
        <v>9750</v>
      </c>
      <c r="AD11" s="33">
        <v>7800</v>
      </c>
      <c r="AE11" s="20">
        <v>45138</v>
      </c>
      <c r="AF11" s="22"/>
    </row>
    <row r="12" spans="1:32" ht="21" x14ac:dyDescent="0.35">
      <c r="A12" t="s">
        <v>82</v>
      </c>
      <c r="B12" s="151">
        <v>4190</v>
      </c>
      <c r="C12" s="77"/>
      <c r="D12" s="10" t="s">
        <v>17</v>
      </c>
      <c r="E12" s="11">
        <f t="shared" ref="E12:F12" si="4">I12</f>
        <v>5450</v>
      </c>
      <c r="F12" s="19">
        <f t="shared" si="4"/>
        <v>3550</v>
      </c>
      <c r="G12" s="86"/>
      <c r="H12" s="24"/>
      <c r="I12" s="14">
        <f>MROUND(L12+24,50)</f>
        <v>5450</v>
      </c>
      <c r="J12" s="15">
        <f>MROUND(M12+24,50)</f>
        <v>3550</v>
      </c>
      <c r="K12" s="18"/>
      <c r="L12" s="3">
        <f t="shared" si="0"/>
        <v>5440</v>
      </c>
      <c r="M12" s="4">
        <f t="shared" si="1"/>
        <v>3536</v>
      </c>
      <c r="N12" s="3"/>
      <c r="O12" s="17"/>
      <c r="P12" s="48">
        <f>P11/10</f>
        <v>2720</v>
      </c>
      <c r="Q12" s="48">
        <f>Q11/10</f>
        <v>2516.5</v>
      </c>
      <c r="R12" s="48">
        <f>R11/10</f>
        <v>2516.5</v>
      </c>
      <c r="S12" s="48">
        <v>2516.5</v>
      </c>
      <c r="T12" s="48">
        <v>2516.5</v>
      </c>
      <c r="U12" s="48">
        <v>2210.5</v>
      </c>
      <c r="V12" s="48">
        <f>V11/10</f>
        <v>2210.5</v>
      </c>
      <c r="W12" s="53">
        <f>W11/10</f>
        <v>1768.4</v>
      </c>
      <c r="X12" s="53">
        <v>1768.4</v>
      </c>
      <c r="Y12" s="53">
        <v>1380</v>
      </c>
      <c r="Z12" s="38">
        <v>1083</v>
      </c>
      <c r="AA12" s="38">
        <v>1083</v>
      </c>
      <c r="AB12" s="38">
        <v>1083</v>
      </c>
      <c r="AC12" s="33">
        <v>975</v>
      </c>
      <c r="AD12" s="8">
        <v>780</v>
      </c>
      <c r="AE12" s="20" t="s">
        <v>31</v>
      </c>
    </row>
    <row r="13" spans="1:32" ht="21" x14ac:dyDescent="0.35">
      <c r="A13" t="s">
        <v>82</v>
      </c>
      <c r="B13" s="151"/>
      <c r="C13" s="77"/>
      <c r="D13" s="89" t="s">
        <v>0</v>
      </c>
      <c r="E13" s="92"/>
      <c r="F13" s="93"/>
      <c r="G13" s="86"/>
      <c r="H13" s="24"/>
      <c r="I13" s="99"/>
      <c r="J13" s="30"/>
      <c r="K13" s="18"/>
      <c r="L13" s="31"/>
      <c r="M13" s="32"/>
      <c r="N13" s="3"/>
      <c r="O13" s="17"/>
      <c r="P13" s="95"/>
      <c r="Q13" s="95"/>
      <c r="R13" s="95"/>
      <c r="S13" s="95"/>
      <c r="T13" s="95"/>
      <c r="U13" s="48"/>
      <c r="V13" s="48"/>
      <c r="W13" s="53"/>
      <c r="X13" s="53"/>
      <c r="Y13" s="53"/>
      <c r="Z13" s="33"/>
      <c r="AA13" s="33"/>
      <c r="AB13" s="33"/>
      <c r="AC13" s="33">
        <v>0</v>
      </c>
      <c r="AD13" s="8"/>
      <c r="AE13" s="9"/>
    </row>
    <row r="14" spans="1:32" ht="21" x14ac:dyDescent="0.35">
      <c r="A14" t="s">
        <v>82</v>
      </c>
      <c r="B14" s="151">
        <v>9770</v>
      </c>
      <c r="C14" s="77"/>
      <c r="D14" s="10" t="s">
        <v>36</v>
      </c>
      <c r="E14" s="11">
        <f>I14</f>
        <v>19600</v>
      </c>
      <c r="F14" s="19">
        <f>J14</f>
        <v>12750</v>
      </c>
      <c r="G14" s="86"/>
      <c r="H14" s="24"/>
      <c r="I14" s="14">
        <f>MROUND(L14+24,50)</f>
        <v>19600</v>
      </c>
      <c r="J14" s="15">
        <f>MROUND(M14+24,50)</f>
        <v>12750</v>
      </c>
      <c r="K14" s="18"/>
      <c r="L14" s="3">
        <f t="shared" si="0"/>
        <v>19600</v>
      </c>
      <c r="M14" s="4">
        <f t="shared" si="1"/>
        <v>12740</v>
      </c>
      <c r="N14" s="3"/>
      <c r="O14" s="17"/>
      <c r="P14" s="102">
        <v>9800</v>
      </c>
      <c r="Q14" s="102">
        <v>9800</v>
      </c>
      <c r="R14" s="97">
        <v>8000</v>
      </c>
      <c r="S14" s="97">
        <v>8000</v>
      </c>
      <c r="T14" s="97">
        <v>8000</v>
      </c>
      <c r="U14" s="61">
        <v>6562.5</v>
      </c>
      <c r="V14" s="61">
        <f>X14*1.25</f>
        <v>6562.5</v>
      </c>
      <c r="W14" s="52">
        <v>5250</v>
      </c>
      <c r="X14" s="52">
        <v>5250</v>
      </c>
      <c r="Y14" s="52">
        <v>5250</v>
      </c>
      <c r="Z14" s="40">
        <v>5250</v>
      </c>
      <c r="AA14" s="40">
        <v>5250</v>
      </c>
      <c r="AB14" s="40">
        <v>5250</v>
      </c>
      <c r="AC14" s="33">
        <v>4687.5</v>
      </c>
      <c r="AD14" s="33">
        <v>3750</v>
      </c>
      <c r="AE14" s="20">
        <v>45138</v>
      </c>
      <c r="AF14" s="22"/>
    </row>
    <row r="15" spans="1:32" ht="21" x14ac:dyDescent="0.35">
      <c r="A15" t="s">
        <v>82</v>
      </c>
      <c r="B15" s="151">
        <v>720</v>
      </c>
      <c r="C15" s="77"/>
      <c r="D15" s="10" t="s">
        <v>20</v>
      </c>
      <c r="E15" s="11">
        <f t="shared" ref="E15:F16" si="5">I15</f>
        <v>2000</v>
      </c>
      <c r="F15" s="19">
        <f t="shared" si="5"/>
        <v>1300</v>
      </c>
      <c r="G15" s="86"/>
      <c r="H15" s="24"/>
      <c r="I15" s="14">
        <f t="shared" ref="I15:J27" si="6">MROUND(L15+24,50)</f>
        <v>2000</v>
      </c>
      <c r="J15" s="15">
        <f t="shared" si="6"/>
        <v>1300</v>
      </c>
      <c r="K15" s="18"/>
      <c r="L15" s="3">
        <f t="shared" si="0"/>
        <v>1990</v>
      </c>
      <c r="M15" s="4">
        <f t="shared" si="1"/>
        <v>1293.5</v>
      </c>
      <c r="N15" s="3"/>
      <c r="O15" s="17"/>
      <c r="P15" s="48">
        <v>995</v>
      </c>
      <c r="Q15" s="48">
        <v>995</v>
      </c>
      <c r="R15" s="48">
        <v>995</v>
      </c>
      <c r="S15" s="48">
        <v>995</v>
      </c>
      <c r="T15" s="48">
        <v>995</v>
      </c>
      <c r="U15" s="48">
        <v>815</v>
      </c>
      <c r="V15" s="48">
        <v>815</v>
      </c>
      <c r="W15" s="53">
        <v>815</v>
      </c>
      <c r="X15" s="53">
        <v>815</v>
      </c>
      <c r="Y15" s="53">
        <v>815</v>
      </c>
      <c r="Z15" s="40">
        <v>815</v>
      </c>
      <c r="AA15" s="40">
        <v>815</v>
      </c>
      <c r="AB15" s="40">
        <v>815</v>
      </c>
      <c r="AC15" s="33">
        <v>727.5</v>
      </c>
      <c r="AD15" s="8">
        <v>582</v>
      </c>
      <c r="AE15" s="20" t="s">
        <v>32</v>
      </c>
    </row>
    <row r="16" spans="1:32" ht="21" x14ac:dyDescent="0.35">
      <c r="A16" t="s">
        <v>82</v>
      </c>
      <c r="B16" s="151">
        <v>450</v>
      </c>
      <c r="C16" s="77"/>
      <c r="D16" s="10" t="s">
        <v>18</v>
      </c>
      <c r="E16" s="11">
        <f t="shared" si="5"/>
        <v>1000</v>
      </c>
      <c r="F16" s="19">
        <f t="shared" si="5"/>
        <v>650</v>
      </c>
      <c r="G16" s="86"/>
      <c r="H16" s="24"/>
      <c r="I16" s="14">
        <f t="shared" si="6"/>
        <v>1000</v>
      </c>
      <c r="J16" s="15">
        <f t="shared" si="6"/>
        <v>650</v>
      </c>
      <c r="K16" s="18"/>
      <c r="L16" s="3">
        <f t="shared" si="0"/>
        <v>1000</v>
      </c>
      <c r="M16" s="4">
        <f t="shared" si="1"/>
        <v>650</v>
      </c>
      <c r="N16" s="3"/>
      <c r="O16" s="17"/>
      <c r="P16" s="48">
        <v>500</v>
      </c>
      <c r="Q16" s="48">
        <v>500</v>
      </c>
      <c r="R16" s="48">
        <v>500</v>
      </c>
      <c r="S16" s="48">
        <v>500</v>
      </c>
      <c r="T16" s="48">
        <v>500</v>
      </c>
      <c r="U16" s="48">
        <v>407</v>
      </c>
      <c r="V16" s="48">
        <v>407</v>
      </c>
      <c r="W16" s="53">
        <v>407</v>
      </c>
      <c r="X16" s="53">
        <v>407</v>
      </c>
      <c r="Y16" s="53">
        <v>407</v>
      </c>
      <c r="Z16" s="40">
        <v>407</v>
      </c>
      <c r="AA16" s="40">
        <v>407</v>
      </c>
      <c r="AB16" s="40">
        <v>407</v>
      </c>
      <c r="AC16" s="33">
        <v>363.75</v>
      </c>
      <c r="AD16" s="8">
        <v>291</v>
      </c>
      <c r="AE16" s="20" t="s">
        <v>33</v>
      </c>
    </row>
    <row r="17" spans="1:32" ht="21" x14ac:dyDescent="0.35">
      <c r="A17" t="s">
        <v>83</v>
      </c>
      <c r="B17" s="151"/>
      <c r="C17" s="77"/>
      <c r="D17" s="89" t="s">
        <v>9</v>
      </c>
      <c r="E17" s="92"/>
      <c r="F17" s="93"/>
      <c r="G17" s="86"/>
      <c r="H17" s="24"/>
      <c r="I17" s="99">
        <f t="shared" si="6"/>
        <v>90750</v>
      </c>
      <c r="J17" s="30">
        <f t="shared" si="6"/>
        <v>59000</v>
      </c>
      <c r="K17" s="18"/>
      <c r="L17" s="31">
        <f t="shared" si="0"/>
        <v>90718</v>
      </c>
      <c r="M17" s="32">
        <f t="shared" si="1"/>
        <v>58966.700000000004</v>
      </c>
      <c r="N17" s="3"/>
      <c r="O17" s="17"/>
      <c r="P17" s="145">
        <v>45359</v>
      </c>
      <c r="Q17" s="145">
        <v>45359</v>
      </c>
      <c r="R17" s="95"/>
      <c r="S17" s="95"/>
      <c r="T17" s="95"/>
      <c r="U17" s="48"/>
      <c r="V17" s="48"/>
      <c r="W17" s="53"/>
      <c r="X17" s="53"/>
      <c r="Y17" s="53"/>
      <c r="Z17" s="33"/>
      <c r="AA17" s="33"/>
      <c r="AB17" s="33"/>
      <c r="AC17" s="33">
        <v>0</v>
      </c>
      <c r="AD17" s="8"/>
      <c r="AE17" s="9"/>
    </row>
    <row r="18" spans="1:32" ht="21" x14ac:dyDescent="0.35">
      <c r="A18" t="s">
        <v>83</v>
      </c>
      <c r="B18" s="151">
        <v>8200</v>
      </c>
      <c r="C18" s="77"/>
      <c r="D18" s="10" t="s">
        <v>21</v>
      </c>
      <c r="E18" s="11">
        <f t="shared" ref="E18:F19" si="7">I18</f>
        <v>17000</v>
      </c>
      <c r="F18" s="19">
        <f t="shared" si="7"/>
        <v>11050</v>
      </c>
      <c r="G18" s="86"/>
      <c r="H18" s="24"/>
      <c r="I18" s="14">
        <f t="shared" si="6"/>
        <v>17000</v>
      </c>
      <c r="J18" s="15">
        <f t="shared" si="6"/>
        <v>11050</v>
      </c>
      <c r="K18" s="18"/>
      <c r="L18" s="3">
        <f t="shared" si="0"/>
        <v>17000</v>
      </c>
      <c r="M18" s="4">
        <f t="shared" si="1"/>
        <v>11050</v>
      </c>
      <c r="N18" s="3"/>
      <c r="O18" s="49"/>
      <c r="P18" s="147">
        <v>8500</v>
      </c>
      <c r="Q18" s="102">
        <v>8500</v>
      </c>
      <c r="R18" s="144">
        <v>9200</v>
      </c>
      <c r="S18" s="102">
        <v>6400</v>
      </c>
      <c r="T18" s="61">
        <v>4375</v>
      </c>
      <c r="U18" s="61">
        <v>4375</v>
      </c>
      <c r="V18" s="61">
        <f>X18*1.25</f>
        <v>4375</v>
      </c>
      <c r="W18" s="54">
        <v>3500</v>
      </c>
      <c r="X18" s="54">
        <v>3500</v>
      </c>
      <c r="Y18" s="54">
        <v>3500</v>
      </c>
      <c r="Z18" s="50">
        <v>3101</v>
      </c>
      <c r="AA18" s="38">
        <v>3000</v>
      </c>
      <c r="AB18" s="38">
        <v>3000</v>
      </c>
      <c r="AC18" s="33">
        <v>3102.5</v>
      </c>
      <c r="AD18" s="33">
        <v>2482</v>
      </c>
      <c r="AE18" s="20">
        <v>45146</v>
      </c>
      <c r="AF18" s="22"/>
    </row>
    <row r="19" spans="1:32" ht="21" x14ac:dyDescent="0.35">
      <c r="A19" t="s">
        <v>83</v>
      </c>
      <c r="B19" s="151">
        <v>3300</v>
      </c>
      <c r="C19" s="77"/>
      <c r="D19" s="10" t="s">
        <v>19</v>
      </c>
      <c r="E19" s="11">
        <f t="shared" si="7"/>
        <v>2000</v>
      </c>
      <c r="F19" s="19">
        <f t="shared" si="7"/>
        <v>1300</v>
      </c>
      <c r="G19" s="86"/>
      <c r="H19" s="24"/>
      <c r="I19" s="14">
        <f t="shared" si="6"/>
        <v>2000</v>
      </c>
      <c r="J19" s="15">
        <f t="shared" si="6"/>
        <v>1300</v>
      </c>
      <c r="K19" s="18"/>
      <c r="L19" s="3">
        <f t="shared" si="0"/>
        <v>1974.4483159117308</v>
      </c>
      <c r="M19" s="4">
        <f t="shared" si="1"/>
        <v>1283.3914053426251</v>
      </c>
      <c r="N19" s="3"/>
      <c r="O19" s="17"/>
      <c r="P19" s="48">
        <f>P18/8.61</f>
        <v>987.22415795586539</v>
      </c>
      <c r="Q19" s="48">
        <f>Q18/8.61</f>
        <v>987.22415795586539</v>
      </c>
      <c r="R19" s="48">
        <f>R18/8.61</f>
        <v>1068.5249709639954</v>
      </c>
      <c r="S19" s="48">
        <v>743.32171893147506</v>
      </c>
      <c r="T19" s="48">
        <v>508.13008130081306</v>
      </c>
      <c r="U19" s="48">
        <v>508.13008130081306</v>
      </c>
      <c r="V19" s="48">
        <f>V18/8.61</f>
        <v>508.13008130081306</v>
      </c>
      <c r="W19" s="53">
        <f>W18/8.61</f>
        <v>406.50406504065046</v>
      </c>
      <c r="X19" s="53">
        <v>406.50406504065046</v>
      </c>
      <c r="Y19" s="53">
        <v>406.50406504065046</v>
      </c>
      <c r="Z19" s="38">
        <v>360.16260162601628</v>
      </c>
      <c r="AA19" s="38">
        <v>348.43205574912895</v>
      </c>
      <c r="AB19" s="38">
        <v>348.43205574912895</v>
      </c>
      <c r="AC19" s="33">
        <v>360</v>
      </c>
      <c r="AD19" s="8">
        <v>288</v>
      </c>
      <c r="AE19" s="9" t="s">
        <v>34</v>
      </c>
    </row>
    <row r="20" spans="1:32" ht="21" x14ac:dyDescent="0.35">
      <c r="A20" t="s">
        <v>84</v>
      </c>
      <c r="B20" s="151"/>
      <c r="C20" s="77"/>
      <c r="D20" s="89" t="s">
        <v>10</v>
      </c>
      <c r="E20" s="92"/>
      <c r="F20" s="93"/>
      <c r="G20" s="86"/>
      <c r="H20" s="24"/>
      <c r="I20" s="99"/>
      <c r="J20" s="30"/>
      <c r="K20" s="18"/>
      <c r="L20" s="31"/>
      <c r="M20" s="32"/>
      <c r="N20" s="3"/>
      <c r="O20" s="17"/>
      <c r="P20" s="95"/>
      <c r="Q20" s="95"/>
      <c r="R20" s="95"/>
      <c r="S20" s="95"/>
      <c r="T20" s="95"/>
      <c r="U20" s="48"/>
      <c r="V20" s="48"/>
      <c r="W20" s="53"/>
      <c r="X20" s="53"/>
      <c r="Y20" s="53"/>
      <c r="Z20" s="33"/>
      <c r="AA20" s="33"/>
      <c r="AB20" s="33"/>
      <c r="AC20" s="33">
        <v>0</v>
      </c>
      <c r="AD20" s="8"/>
      <c r="AE20" s="9"/>
    </row>
    <row r="21" spans="1:32" ht="21" x14ac:dyDescent="0.35">
      <c r="A21" t="s">
        <v>84</v>
      </c>
      <c r="B21" s="151">
        <v>2800</v>
      </c>
      <c r="C21" s="77"/>
      <c r="D21" s="12" t="s">
        <v>1</v>
      </c>
      <c r="E21" s="13">
        <f t="shared" ref="E21:F22" si="8">I21</f>
        <v>6600</v>
      </c>
      <c r="F21" s="19">
        <f t="shared" si="8"/>
        <v>4300</v>
      </c>
      <c r="G21" s="86"/>
      <c r="H21" s="24"/>
      <c r="I21" s="14">
        <f t="shared" si="6"/>
        <v>6600</v>
      </c>
      <c r="J21" s="15">
        <f t="shared" si="6"/>
        <v>4300</v>
      </c>
      <c r="K21" s="18"/>
      <c r="L21" s="3">
        <f>P21*2</f>
        <v>6600</v>
      </c>
      <c r="M21" s="4">
        <f>P21*1.3</f>
        <v>4290</v>
      </c>
      <c r="N21" s="3"/>
      <c r="O21" s="17"/>
      <c r="P21" s="147">
        <v>3300</v>
      </c>
      <c r="Q21" s="102">
        <v>3300</v>
      </c>
      <c r="R21" s="61">
        <f>X21*1.25</f>
        <v>4125</v>
      </c>
      <c r="S21" s="61">
        <v>4125</v>
      </c>
      <c r="T21" s="61">
        <v>4125</v>
      </c>
      <c r="U21" s="61">
        <v>4125</v>
      </c>
      <c r="V21" s="61">
        <f>X21*1.25</f>
        <v>4125</v>
      </c>
      <c r="W21" s="45">
        <v>3300</v>
      </c>
      <c r="X21" s="45">
        <v>3300</v>
      </c>
      <c r="Y21" s="52">
        <v>2400</v>
      </c>
      <c r="Z21" s="33">
        <v>2250</v>
      </c>
      <c r="AA21" s="33">
        <v>2250</v>
      </c>
      <c r="AB21" s="33">
        <v>2250</v>
      </c>
      <c r="AC21" s="33">
        <v>2250</v>
      </c>
      <c r="AD21" s="33">
        <v>1800</v>
      </c>
      <c r="AE21" s="20">
        <v>45138</v>
      </c>
      <c r="AF21" s="22"/>
    </row>
    <row r="22" spans="1:32" ht="21" x14ac:dyDescent="0.35">
      <c r="A22" t="s">
        <v>84</v>
      </c>
      <c r="B22" s="151">
        <v>560</v>
      </c>
      <c r="C22" s="77"/>
      <c r="D22" s="12" t="s">
        <v>28</v>
      </c>
      <c r="E22" s="13">
        <f t="shared" si="8"/>
        <v>1000</v>
      </c>
      <c r="F22" s="19">
        <f t="shared" si="8"/>
        <v>650</v>
      </c>
      <c r="G22" s="86"/>
      <c r="H22" s="24"/>
      <c r="I22" s="14">
        <f t="shared" si="6"/>
        <v>1000</v>
      </c>
      <c r="J22" s="15">
        <f t="shared" si="6"/>
        <v>650</v>
      </c>
      <c r="K22" s="18"/>
      <c r="L22" s="3">
        <f t="shared" si="0"/>
        <v>985.07462686567158</v>
      </c>
      <c r="M22" s="4">
        <f t="shared" si="1"/>
        <v>640.29850746268653</v>
      </c>
      <c r="N22" s="3"/>
      <c r="O22" s="17"/>
      <c r="P22" s="48">
        <f>P21/6.7</f>
        <v>492.53731343283579</v>
      </c>
      <c r="Q22" s="48">
        <f>Q21/6.7</f>
        <v>492.53731343283579</v>
      </c>
      <c r="R22" s="48">
        <f>R21/6.7</f>
        <v>615.67164179104475</v>
      </c>
      <c r="S22" s="48">
        <v>615.67164179104475</v>
      </c>
      <c r="T22" s="48">
        <v>615.67164179104475</v>
      </c>
      <c r="U22" s="48">
        <v>615.67164179104475</v>
      </c>
      <c r="V22" s="48">
        <f>V21/6.7</f>
        <v>615.67164179104475</v>
      </c>
      <c r="W22" s="53">
        <f>W21/6.7</f>
        <v>492.53731343283579</v>
      </c>
      <c r="X22" s="53">
        <v>492.53731343283579</v>
      </c>
      <c r="Y22" s="53">
        <v>358.20895522388059</v>
      </c>
      <c r="Z22" s="33">
        <v>625</v>
      </c>
      <c r="AA22" s="33">
        <v>625</v>
      </c>
      <c r="AB22" s="33">
        <v>625</v>
      </c>
      <c r="AC22" s="33">
        <v>625</v>
      </c>
      <c r="AD22" s="8">
        <v>500</v>
      </c>
      <c r="AE22" s="9" t="s">
        <v>35</v>
      </c>
    </row>
    <row r="23" spans="1:32" ht="21" x14ac:dyDescent="0.35">
      <c r="A23" t="s">
        <v>82</v>
      </c>
      <c r="B23" s="153"/>
      <c r="C23" s="77"/>
      <c r="D23" s="89" t="s">
        <v>37</v>
      </c>
      <c r="E23" s="92"/>
      <c r="F23" s="93"/>
      <c r="G23" s="86"/>
      <c r="H23" s="24"/>
      <c r="I23" s="99"/>
      <c r="J23" s="30"/>
      <c r="K23" s="18"/>
      <c r="L23" s="31"/>
      <c r="M23" s="32"/>
      <c r="N23" s="3"/>
      <c r="O23" s="17"/>
      <c r="P23" s="95"/>
      <c r="Q23" s="95"/>
      <c r="R23" s="95"/>
      <c r="S23" s="95"/>
      <c r="T23" s="95"/>
      <c r="U23" s="48"/>
      <c r="V23" s="48"/>
      <c r="W23" s="53"/>
      <c r="X23" s="53"/>
      <c r="Y23" s="53"/>
      <c r="Z23" s="33"/>
      <c r="AA23" s="33"/>
      <c r="AB23" s="33"/>
      <c r="AC23" s="33">
        <v>0</v>
      </c>
      <c r="AD23" s="8"/>
      <c r="AE23" s="9"/>
    </row>
    <row r="24" spans="1:32" ht="21" x14ac:dyDescent="0.35">
      <c r="A24" t="s">
        <v>82</v>
      </c>
      <c r="B24" s="153">
        <v>896</v>
      </c>
      <c r="C24" s="77"/>
      <c r="D24" s="12" t="s">
        <v>37</v>
      </c>
      <c r="E24" s="13">
        <f t="shared" ref="E24:F24" si="9">I24</f>
        <v>1800</v>
      </c>
      <c r="F24" s="19">
        <f t="shared" si="9"/>
        <v>1200</v>
      </c>
      <c r="G24" s="86"/>
      <c r="H24" s="24"/>
      <c r="I24" s="14">
        <f t="shared" ref="I24:J24" si="10">MROUND(L24+24,50)</f>
        <v>1800</v>
      </c>
      <c r="J24" s="15">
        <f t="shared" si="10"/>
        <v>1200</v>
      </c>
      <c r="K24" s="18"/>
      <c r="L24" s="3">
        <f>P24*2</f>
        <v>1792</v>
      </c>
      <c r="M24" s="4">
        <f>P24*1.3</f>
        <v>1164.8</v>
      </c>
      <c r="N24" s="3"/>
      <c r="O24" s="17"/>
      <c r="P24" s="102">
        <v>896</v>
      </c>
      <c r="Q24" s="102">
        <v>896</v>
      </c>
      <c r="R24" s="61">
        <v>985.34</v>
      </c>
      <c r="S24" s="97">
        <v>985.34</v>
      </c>
      <c r="T24" s="97">
        <v>985.34</v>
      </c>
      <c r="U24" s="61">
        <v>687.5</v>
      </c>
      <c r="V24" s="61">
        <f>X24*1.25</f>
        <v>687.5</v>
      </c>
      <c r="W24" s="45">
        <v>550</v>
      </c>
      <c r="X24" s="45">
        <v>550</v>
      </c>
      <c r="Y24" s="52">
        <v>462</v>
      </c>
      <c r="Z24" s="33">
        <v>462</v>
      </c>
      <c r="AA24" s="33">
        <v>462</v>
      </c>
      <c r="AB24" s="33">
        <v>462</v>
      </c>
      <c r="AC24" s="33">
        <v>2250</v>
      </c>
      <c r="AD24" s="33">
        <v>1800</v>
      </c>
      <c r="AE24" s="20">
        <v>45138</v>
      </c>
      <c r="AF24" s="22"/>
    </row>
    <row r="25" spans="1:32" ht="21" x14ac:dyDescent="0.35">
      <c r="A25" t="s">
        <v>82</v>
      </c>
      <c r="B25" s="153"/>
      <c r="C25" s="77"/>
      <c r="D25" s="89" t="s">
        <v>71</v>
      </c>
      <c r="E25" s="92"/>
      <c r="F25" s="93"/>
      <c r="G25" s="86"/>
      <c r="H25" s="24"/>
      <c r="I25" s="99"/>
      <c r="J25" s="30"/>
      <c r="K25" s="18"/>
      <c r="L25" s="31"/>
      <c r="M25" s="32"/>
      <c r="N25" s="3"/>
      <c r="O25" s="17"/>
      <c r="P25" s="95"/>
      <c r="Q25" s="95"/>
      <c r="R25" s="95"/>
      <c r="S25" s="95"/>
      <c r="T25" s="95"/>
      <c r="U25" s="48"/>
      <c r="V25" s="48"/>
      <c r="W25" s="53"/>
      <c r="X25" s="53"/>
      <c r="Y25" s="53"/>
      <c r="Z25" s="33"/>
      <c r="AA25" s="33"/>
      <c r="AB25" s="33"/>
      <c r="AC25" s="33">
        <v>0</v>
      </c>
      <c r="AD25" s="8"/>
      <c r="AE25" s="9"/>
    </row>
    <row r="26" spans="1:32" ht="21" x14ac:dyDescent="0.35">
      <c r="A26" t="s">
        <v>82</v>
      </c>
      <c r="B26" s="153">
        <v>20175</v>
      </c>
      <c r="C26" s="77"/>
      <c r="D26" s="12" t="s">
        <v>72</v>
      </c>
      <c r="E26" s="13">
        <f t="shared" ref="E26" si="11">I26</f>
        <v>40350</v>
      </c>
      <c r="F26" s="19">
        <f t="shared" ref="F26" si="12">J26</f>
        <v>26250</v>
      </c>
      <c r="G26" s="86"/>
      <c r="H26" s="24"/>
      <c r="I26" s="14">
        <f t="shared" ref="I26" si="13">MROUND(L26+24,50)</f>
        <v>40350</v>
      </c>
      <c r="J26" s="15">
        <f t="shared" ref="J26" si="14">MROUND(M26+24,50)</f>
        <v>26250</v>
      </c>
      <c r="K26" s="18"/>
      <c r="L26" s="3">
        <f>P26*2</f>
        <v>40350</v>
      </c>
      <c r="M26" s="4">
        <f>P26*1.3</f>
        <v>26227.5</v>
      </c>
      <c r="N26" s="3"/>
      <c r="O26" s="17"/>
      <c r="P26" s="61">
        <v>20175</v>
      </c>
      <c r="Q26" s="61">
        <v>20175</v>
      </c>
      <c r="R26" s="61">
        <v>20175</v>
      </c>
      <c r="S26" s="144">
        <v>20175</v>
      </c>
      <c r="T26" s="97"/>
      <c r="U26" s="61"/>
      <c r="V26" s="61"/>
      <c r="W26" s="45"/>
      <c r="X26" s="45"/>
      <c r="Y26" s="52"/>
      <c r="Z26" s="33"/>
      <c r="AA26" s="33"/>
      <c r="AB26" s="33"/>
      <c r="AC26" s="33"/>
      <c r="AD26" s="33"/>
      <c r="AE26" s="20"/>
      <c r="AF26" s="22"/>
    </row>
    <row r="27" spans="1:32" ht="21" x14ac:dyDescent="0.35">
      <c r="A27" t="s">
        <v>82</v>
      </c>
      <c r="B27" s="153">
        <v>20175</v>
      </c>
      <c r="C27" s="77"/>
      <c r="D27" s="12" t="s">
        <v>85</v>
      </c>
      <c r="E27" s="13">
        <v>6800</v>
      </c>
      <c r="F27" s="19">
        <v>4400</v>
      </c>
      <c r="G27" s="86"/>
      <c r="H27" s="24"/>
      <c r="I27" s="14">
        <f t="shared" si="6"/>
        <v>0</v>
      </c>
      <c r="J27" s="15">
        <f t="shared" si="6"/>
        <v>0</v>
      </c>
      <c r="K27" s="18"/>
      <c r="L27" s="3">
        <f>P27*2</f>
        <v>0</v>
      </c>
      <c r="M27" s="4">
        <f>P27*1.3</f>
        <v>0</v>
      </c>
      <c r="N27" s="3"/>
      <c r="O27" s="17"/>
      <c r="P27" s="61"/>
      <c r="Q27" s="61"/>
      <c r="R27" s="61"/>
      <c r="S27" s="144"/>
      <c r="T27" s="97"/>
      <c r="U27" s="61"/>
      <c r="V27" s="61"/>
      <c r="W27" s="45"/>
      <c r="X27" s="45"/>
      <c r="Y27" s="52"/>
      <c r="Z27" s="33"/>
      <c r="AA27" s="33"/>
      <c r="AB27" s="33"/>
      <c r="AC27" s="33"/>
      <c r="AD27" s="33"/>
      <c r="AE27" s="20"/>
      <c r="AF27" s="22"/>
    </row>
    <row r="28" spans="1:32" ht="9.9499999999999993" customHeight="1" x14ac:dyDescent="0.35">
      <c r="C28" s="78"/>
      <c r="D28" s="79"/>
      <c r="E28" s="80"/>
      <c r="F28" s="87"/>
      <c r="G28" s="88"/>
      <c r="H28" s="24"/>
      <c r="I28" s="14"/>
      <c r="J28" s="15"/>
      <c r="K28" s="18"/>
      <c r="L28" s="3"/>
      <c r="M28" s="3"/>
      <c r="N28" s="3"/>
      <c r="O28" s="17"/>
      <c r="P28" s="62"/>
      <c r="Q28" s="62"/>
      <c r="R28" s="62"/>
      <c r="S28" s="62"/>
      <c r="T28" s="62"/>
      <c r="U28" s="62"/>
      <c r="V28" s="62"/>
      <c r="W28" s="63"/>
      <c r="X28" s="63"/>
      <c r="Y28" s="63"/>
      <c r="Z28" s="63"/>
      <c r="AA28" s="63"/>
      <c r="AB28" s="63"/>
      <c r="AC28" s="64"/>
      <c r="AD28" s="25"/>
      <c r="AE28" s="26"/>
    </row>
    <row r="31" spans="1:32" ht="9.9499999999999993" customHeight="1" x14ac:dyDescent="0.25">
      <c r="C31" s="74"/>
      <c r="D31" s="75"/>
      <c r="E31" s="75"/>
      <c r="F31" s="75"/>
      <c r="G31" s="76"/>
    </row>
    <row r="32" spans="1:32" s="1" customFormat="1" ht="24.75" x14ac:dyDescent="0.5">
      <c r="A32"/>
      <c r="B32"/>
      <c r="C32" s="77"/>
      <c r="D32" s="213" t="s">
        <v>62</v>
      </c>
      <c r="E32" s="214"/>
      <c r="F32" s="215"/>
      <c r="G32" s="86"/>
      <c r="H32" s="24"/>
      <c r="I32" s="21" t="s">
        <v>55</v>
      </c>
      <c r="J32" s="16"/>
      <c r="K32" s="18"/>
      <c r="L32" s="2">
        <v>2.5</v>
      </c>
      <c r="M32" s="5">
        <v>1.5</v>
      </c>
      <c r="N32" s="3"/>
      <c r="O32" s="17"/>
      <c r="P32" s="126">
        <v>45341</v>
      </c>
      <c r="Q32" s="126">
        <v>45341</v>
      </c>
      <c r="R32" s="126">
        <v>45341</v>
      </c>
      <c r="S32" s="126">
        <v>45341</v>
      </c>
      <c r="T32" s="105"/>
      <c r="U32" s="105"/>
      <c r="V32" s="105"/>
      <c r="W32" s="106"/>
      <c r="X32" s="106"/>
      <c r="Y32" s="106"/>
      <c r="Z32" s="106"/>
      <c r="AA32" s="106"/>
      <c r="AB32" s="106"/>
      <c r="AC32" s="106"/>
      <c r="AD32" s="107"/>
      <c r="AE32" s="107"/>
    </row>
    <row r="33" spans="1:32" ht="9.9499999999999993" customHeight="1" x14ac:dyDescent="0.35">
      <c r="C33" s="78"/>
      <c r="D33" s="73"/>
      <c r="E33" s="73"/>
      <c r="F33" s="73"/>
      <c r="G33" s="88"/>
      <c r="H33" s="24"/>
      <c r="I33" s="98"/>
      <c r="J33" s="15"/>
      <c r="K33" s="3"/>
      <c r="L33" s="3"/>
      <c r="M33" s="4"/>
      <c r="N33" s="3"/>
      <c r="O33" s="46"/>
      <c r="P33" s="127"/>
      <c r="Q33" s="127"/>
      <c r="R33" s="127"/>
      <c r="S33" s="127"/>
      <c r="T33" s="108"/>
      <c r="U33" s="108"/>
      <c r="V33" s="109"/>
      <c r="W33" s="110"/>
      <c r="X33" s="110"/>
      <c r="Y33" s="110"/>
      <c r="Z33" s="110"/>
      <c r="AA33" s="110"/>
      <c r="AB33" s="111"/>
      <c r="AC33" s="108"/>
      <c r="AD33" s="107"/>
      <c r="AE33" s="107"/>
      <c r="AF33" s="34"/>
    </row>
    <row r="34" spans="1:32" ht="9.9499999999999993" customHeight="1" x14ac:dyDescent="0.35">
      <c r="C34" s="24"/>
      <c r="D34" s="71"/>
      <c r="E34" s="72"/>
      <c r="F34" s="7"/>
      <c r="G34" s="24"/>
      <c r="H34" s="24"/>
      <c r="I34" s="14"/>
      <c r="J34" s="15"/>
      <c r="K34" s="18"/>
      <c r="L34" s="3"/>
      <c r="M34" s="3"/>
      <c r="N34" s="3"/>
      <c r="O34" s="17"/>
      <c r="P34" s="128"/>
      <c r="Q34" s="128"/>
      <c r="R34" s="128"/>
      <c r="S34" s="128"/>
      <c r="T34" s="112"/>
      <c r="U34" s="113"/>
      <c r="V34" s="113"/>
      <c r="W34" s="114"/>
      <c r="X34" s="114"/>
      <c r="Y34" s="114"/>
      <c r="Z34" s="114"/>
      <c r="AA34" s="114"/>
      <c r="AB34" s="114"/>
      <c r="AC34" s="115"/>
      <c r="AD34" s="107"/>
      <c r="AE34" s="107"/>
    </row>
    <row r="35" spans="1:32" ht="9.9499999999999993" customHeight="1" x14ac:dyDescent="0.35">
      <c r="C35" s="81"/>
      <c r="D35" s="82"/>
      <c r="E35" s="83"/>
      <c r="F35" s="84"/>
      <c r="G35" s="85"/>
      <c r="H35" s="24"/>
      <c r="I35" s="14"/>
      <c r="J35" s="15"/>
      <c r="K35" s="18"/>
      <c r="L35" s="3"/>
      <c r="M35" s="3"/>
      <c r="N35" s="3"/>
      <c r="O35" s="17"/>
      <c r="P35" s="129"/>
      <c r="Q35" s="129"/>
      <c r="R35" s="129"/>
      <c r="S35" s="129"/>
      <c r="T35" s="113"/>
      <c r="U35" s="113"/>
      <c r="V35" s="113"/>
      <c r="W35" s="114"/>
      <c r="X35" s="114"/>
      <c r="Y35" s="114"/>
      <c r="Z35" s="114"/>
      <c r="AA35" s="114"/>
      <c r="AB35" s="114"/>
      <c r="AC35" s="115"/>
      <c r="AD35" s="107"/>
      <c r="AE35" s="107"/>
    </row>
    <row r="36" spans="1:32" ht="21" x14ac:dyDescent="0.35">
      <c r="C36" s="77"/>
      <c r="D36" s="123" t="s">
        <v>63</v>
      </c>
      <c r="E36" s="124"/>
      <c r="F36" s="125"/>
      <c r="G36" s="86"/>
      <c r="H36" s="24"/>
      <c r="I36" s="201"/>
      <c r="J36" s="202"/>
      <c r="K36" s="18"/>
      <c r="L36" s="203"/>
      <c r="M36" s="204"/>
      <c r="N36" s="3"/>
      <c r="O36" s="17"/>
      <c r="P36" s="130"/>
      <c r="Q36" s="130"/>
      <c r="R36" s="130"/>
      <c r="S36" s="130"/>
      <c r="T36" s="113"/>
      <c r="U36" s="113"/>
      <c r="V36" s="113"/>
      <c r="W36" s="115"/>
      <c r="X36" s="115"/>
      <c r="Y36" s="115"/>
      <c r="Z36" s="115"/>
      <c r="AA36" s="115"/>
      <c r="AB36" s="115"/>
      <c r="AC36" s="115"/>
      <c r="AD36" s="107"/>
      <c r="AE36" s="107"/>
    </row>
    <row r="37" spans="1:32" ht="21" x14ac:dyDescent="0.35">
      <c r="C37" s="77"/>
      <c r="D37" s="10" t="s">
        <v>64</v>
      </c>
      <c r="E37" s="11">
        <f>I37</f>
        <v>6200</v>
      </c>
      <c r="F37" s="19">
        <f>J37</f>
        <v>3750</v>
      </c>
      <c r="G37" s="86"/>
      <c r="H37" s="24"/>
      <c r="I37" s="14">
        <f>MROUND(L37+24,50)</f>
        <v>6200</v>
      </c>
      <c r="J37" s="15">
        <f>MROUND(M37+24,50)</f>
        <v>3750</v>
      </c>
      <c r="K37" s="18"/>
      <c r="L37" s="3">
        <f>P37*$L$32</f>
        <v>6180</v>
      </c>
      <c r="M37" s="4">
        <f>P37*$M$32</f>
        <v>3708</v>
      </c>
      <c r="N37" s="3"/>
      <c r="O37" s="42"/>
      <c r="P37" s="130">
        <v>2472</v>
      </c>
      <c r="Q37" s="130">
        <v>2472</v>
      </c>
      <c r="R37" s="130">
        <v>2472</v>
      </c>
      <c r="S37" s="130">
        <v>2472</v>
      </c>
      <c r="T37" s="116"/>
      <c r="U37" s="113"/>
      <c r="V37" s="113"/>
      <c r="W37" s="117"/>
      <c r="X37" s="117"/>
      <c r="Y37" s="118"/>
      <c r="Z37" s="114"/>
      <c r="AA37" s="114"/>
      <c r="AB37" s="114"/>
      <c r="AC37" s="115"/>
      <c r="AD37" s="115"/>
      <c r="AE37" s="119"/>
      <c r="AF37" s="22"/>
    </row>
    <row r="38" spans="1:32" ht="21" x14ac:dyDescent="0.35">
      <c r="C38" s="77"/>
      <c r="D38" s="10" t="s">
        <v>65</v>
      </c>
      <c r="E38" s="11">
        <f t="shared" ref="E38:F38" si="15">I38</f>
        <v>3500</v>
      </c>
      <c r="F38" s="19">
        <f t="shared" si="15"/>
        <v>2100</v>
      </c>
      <c r="G38" s="86"/>
      <c r="H38" s="24"/>
      <c r="I38" s="14">
        <f t="shared" ref="I38:J38" si="16">MROUND(L38+24,50)</f>
        <v>3500</v>
      </c>
      <c r="J38" s="15">
        <f t="shared" si="16"/>
        <v>2100</v>
      </c>
      <c r="K38" s="18"/>
      <c r="L38" s="3">
        <f>P38*$L$32</f>
        <v>3500</v>
      </c>
      <c r="M38" s="4">
        <f>P38*$M$32</f>
        <v>2100</v>
      </c>
      <c r="N38" s="3"/>
      <c r="O38" s="17"/>
      <c r="P38" s="130">
        <v>1400</v>
      </c>
      <c r="Q38" s="130">
        <v>1400</v>
      </c>
      <c r="R38" s="130">
        <v>1400</v>
      </c>
      <c r="S38" s="130">
        <v>1400</v>
      </c>
      <c r="T38" s="113"/>
      <c r="U38" s="113"/>
      <c r="V38" s="113"/>
      <c r="W38" s="118"/>
      <c r="X38" s="118"/>
      <c r="Y38" s="118"/>
      <c r="Z38" s="114"/>
      <c r="AA38" s="114"/>
      <c r="AB38" s="114"/>
      <c r="AC38" s="115"/>
      <c r="AD38" s="107"/>
      <c r="AE38" s="119"/>
    </row>
    <row r="39" spans="1:32" ht="21" x14ac:dyDescent="0.35">
      <c r="C39" s="77"/>
      <c r="D39" s="123" t="s">
        <v>66</v>
      </c>
      <c r="E39" s="124"/>
      <c r="F39" s="125"/>
      <c r="G39" s="86"/>
      <c r="H39" s="24"/>
      <c r="I39" s="99"/>
      <c r="J39" s="30"/>
      <c r="K39" s="18"/>
      <c r="L39" s="31"/>
      <c r="M39" s="32"/>
      <c r="N39" s="3"/>
      <c r="O39" s="17"/>
      <c r="P39" s="130"/>
      <c r="Q39" s="130"/>
      <c r="R39" s="130"/>
      <c r="S39" s="130"/>
      <c r="T39" s="113"/>
      <c r="U39" s="113"/>
      <c r="V39" s="113"/>
      <c r="W39" s="118"/>
      <c r="X39" s="118"/>
      <c r="Y39" s="118"/>
      <c r="Z39" s="115"/>
      <c r="AA39" s="115"/>
      <c r="AB39" s="115"/>
      <c r="AC39" s="115"/>
      <c r="AD39" s="107"/>
      <c r="AE39" s="107"/>
    </row>
    <row r="40" spans="1:32" ht="21" x14ac:dyDescent="0.35">
      <c r="A40" t="s">
        <v>5</v>
      </c>
      <c r="C40" s="77"/>
      <c r="D40" s="10" t="s">
        <v>60</v>
      </c>
      <c r="E40" s="11">
        <f>I40</f>
        <v>3100</v>
      </c>
      <c r="F40" s="19">
        <f>J40</f>
        <v>1900</v>
      </c>
      <c r="G40" s="86"/>
      <c r="H40" s="24"/>
      <c r="I40" s="14">
        <f>MROUND(L40+24,50)</f>
        <v>3100</v>
      </c>
      <c r="J40" s="15">
        <f>MROUND(M40+24,50)</f>
        <v>1900</v>
      </c>
      <c r="K40" s="18"/>
      <c r="L40" s="3">
        <f>P40*$L$32</f>
        <v>3100</v>
      </c>
      <c r="M40" s="4">
        <f>P40*$M$32</f>
        <v>1860</v>
      </c>
      <c r="N40" s="3"/>
      <c r="O40" s="17"/>
      <c r="P40" s="130">
        <v>1240</v>
      </c>
      <c r="Q40" s="130">
        <v>1240</v>
      </c>
      <c r="R40" s="130">
        <v>1240</v>
      </c>
      <c r="S40" s="130">
        <v>1240</v>
      </c>
      <c r="T40" s="116"/>
      <c r="U40" s="113"/>
      <c r="V40" s="113"/>
      <c r="W40" s="117"/>
      <c r="X40" s="117"/>
      <c r="Y40" s="118"/>
      <c r="Z40" s="114"/>
      <c r="AA40" s="114"/>
      <c r="AB40" s="114"/>
      <c r="AC40" s="115"/>
      <c r="AD40" s="115"/>
      <c r="AE40" s="119"/>
      <c r="AF40" s="22"/>
    </row>
    <row r="41" spans="1:32" ht="21" x14ac:dyDescent="0.35">
      <c r="C41" s="77"/>
      <c r="D41" s="10" t="s">
        <v>61</v>
      </c>
      <c r="E41" s="11">
        <f t="shared" ref="E41:F41" si="17">I41</f>
        <v>1800</v>
      </c>
      <c r="F41" s="19">
        <f t="shared" si="17"/>
        <v>1100</v>
      </c>
      <c r="G41" s="86"/>
      <c r="H41" s="24"/>
      <c r="I41" s="14">
        <f>MROUND(L41+24,50)</f>
        <v>1800</v>
      </c>
      <c r="J41" s="15">
        <f>MROUND(M41+24,50)</f>
        <v>1100</v>
      </c>
      <c r="K41" s="18"/>
      <c r="L41" s="3">
        <f>P41*$L$32</f>
        <v>1775</v>
      </c>
      <c r="M41" s="4">
        <f>P41*$M$32</f>
        <v>1065</v>
      </c>
      <c r="N41" s="3"/>
      <c r="O41" s="17"/>
      <c r="P41" s="130">
        <v>710</v>
      </c>
      <c r="Q41" s="130">
        <v>710</v>
      </c>
      <c r="R41" s="130">
        <v>710</v>
      </c>
      <c r="S41" s="130">
        <v>710</v>
      </c>
      <c r="T41" s="113"/>
      <c r="U41" s="113"/>
      <c r="V41" s="113"/>
      <c r="W41" s="118"/>
      <c r="X41" s="118"/>
      <c r="Y41" s="118"/>
      <c r="Z41" s="114"/>
      <c r="AA41" s="114"/>
      <c r="AB41" s="114"/>
      <c r="AC41" s="115"/>
      <c r="AD41" s="107"/>
      <c r="AE41" s="119"/>
    </row>
    <row r="42" spans="1:32" ht="21" x14ac:dyDescent="0.35">
      <c r="C42" s="77"/>
      <c r="D42" s="123" t="s">
        <v>52</v>
      </c>
      <c r="E42" s="124"/>
      <c r="F42" s="125"/>
      <c r="G42" s="86"/>
      <c r="H42" s="24"/>
      <c r="I42" s="99"/>
      <c r="J42" s="30"/>
      <c r="K42" s="18"/>
      <c r="L42" s="31"/>
      <c r="M42" s="32"/>
      <c r="N42" s="3"/>
      <c r="O42" s="17"/>
      <c r="P42" s="130"/>
      <c r="Q42" s="130"/>
      <c r="R42" s="130"/>
      <c r="S42" s="130"/>
      <c r="T42" s="113"/>
      <c r="U42" s="113"/>
      <c r="V42" s="113"/>
      <c r="W42" s="118"/>
      <c r="X42" s="118"/>
      <c r="Y42" s="118"/>
      <c r="Z42" s="115"/>
      <c r="AA42" s="115"/>
      <c r="AB42" s="115"/>
      <c r="AC42" s="115"/>
      <c r="AD42" s="107"/>
      <c r="AE42" s="107"/>
    </row>
    <row r="43" spans="1:32" ht="21" x14ac:dyDescent="0.35">
      <c r="A43" t="s">
        <v>5</v>
      </c>
      <c r="C43" s="77"/>
      <c r="D43" s="10" t="s">
        <v>50</v>
      </c>
      <c r="E43" s="11">
        <f>I43</f>
        <v>3750</v>
      </c>
      <c r="F43" s="19">
        <f>J43</f>
        <v>2250</v>
      </c>
      <c r="G43" s="86"/>
      <c r="H43" s="24"/>
      <c r="I43" s="14">
        <f>MROUND(L43+24,50)</f>
        <v>3750</v>
      </c>
      <c r="J43" s="15">
        <f>MROUND(M43+24,50)</f>
        <v>2250</v>
      </c>
      <c r="K43" s="18"/>
      <c r="L43" s="3">
        <f>P43*$L$32</f>
        <v>3750</v>
      </c>
      <c r="M43" s="4">
        <f>P43*$M$32</f>
        <v>2250</v>
      </c>
      <c r="N43" s="3"/>
      <c r="O43" s="17"/>
      <c r="P43" s="130">
        <v>1500</v>
      </c>
      <c r="Q43" s="130">
        <v>1500</v>
      </c>
      <c r="R43" s="130">
        <v>1500</v>
      </c>
      <c r="S43" s="130">
        <v>1500</v>
      </c>
      <c r="T43" s="116"/>
      <c r="U43" s="113"/>
      <c r="V43" s="113"/>
      <c r="W43" s="118"/>
      <c r="X43" s="118"/>
      <c r="Y43" s="118"/>
      <c r="Z43" s="120"/>
      <c r="AA43" s="120"/>
      <c r="AB43" s="120"/>
      <c r="AC43" s="115"/>
      <c r="AD43" s="115"/>
      <c r="AE43" s="119"/>
      <c r="AF43" s="22"/>
    </row>
    <row r="44" spans="1:32" ht="21" x14ac:dyDescent="0.35">
      <c r="C44" s="77"/>
      <c r="D44" s="10" t="s">
        <v>56</v>
      </c>
      <c r="E44" s="11">
        <f t="shared" ref="E44:F44" si="18">I44</f>
        <v>2000</v>
      </c>
      <c r="F44" s="19">
        <f t="shared" si="18"/>
        <v>1200</v>
      </c>
      <c r="G44" s="86"/>
      <c r="H44" s="24"/>
      <c r="I44" s="14">
        <f t="shared" ref="I44:J44" si="19">MROUND(L44+24,50)</f>
        <v>2000</v>
      </c>
      <c r="J44" s="15">
        <f t="shared" si="19"/>
        <v>1200</v>
      </c>
      <c r="K44" s="18"/>
      <c r="L44" s="3">
        <f>P44*$L$32</f>
        <v>2000</v>
      </c>
      <c r="M44" s="4">
        <f>P44*$M$32</f>
        <v>1200</v>
      </c>
      <c r="N44" s="3"/>
      <c r="O44" s="17"/>
      <c r="P44" s="130">
        <v>800</v>
      </c>
      <c r="Q44" s="130">
        <v>800</v>
      </c>
      <c r="R44" s="130">
        <v>800</v>
      </c>
      <c r="S44" s="130">
        <v>800</v>
      </c>
      <c r="T44" s="113"/>
      <c r="U44" s="113"/>
      <c r="V44" s="113"/>
      <c r="W44" s="118"/>
      <c r="X44" s="118"/>
      <c r="Y44" s="118"/>
      <c r="Z44" s="120"/>
      <c r="AA44" s="120"/>
      <c r="AB44" s="120"/>
      <c r="AC44" s="115"/>
      <c r="AD44" s="107"/>
      <c r="AE44" s="119"/>
    </row>
    <row r="45" spans="1:32" ht="21" x14ac:dyDescent="0.35">
      <c r="C45" s="77"/>
      <c r="D45" s="123" t="s">
        <v>53</v>
      </c>
      <c r="E45" s="124"/>
      <c r="F45" s="125"/>
      <c r="G45" s="86"/>
      <c r="H45" s="24"/>
      <c r="I45" s="99"/>
      <c r="J45" s="30"/>
      <c r="K45" s="18"/>
      <c r="L45" s="31"/>
      <c r="M45" s="32"/>
      <c r="N45" s="3"/>
      <c r="O45" s="17"/>
      <c r="P45" s="130"/>
      <c r="Q45" s="130"/>
      <c r="R45" s="130"/>
      <c r="S45" s="130"/>
      <c r="T45" s="113"/>
      <c r="U45" s="113"/>
      <c r="V45" s="113"/>
      <c r="W45" s="118"/>
      <c r="X45" s="118"/>
      <c r="Y45" s="118"/>
      <c r="Z45" s="115"/>
      <c r="AA45" s="115"/>
      <c r="AB45" s="115"/>
      <c r="AC45" s="115"/>
      <c r="AD45" s="107"/>
      <c r="AE45" s="107"/>
    </row>
    <row r="46" spans="1:32" ht="21" x14ac:dyDescent="0.35">
      <c r="A46" t="s">
        <v>5</v>
      </c>
      <c r="C46" s="77"/>
      <c r="D46" s="10" t="s">
        <v>57</v>
      </c>
      <c r="E46" s="11">
        <f t="shared" ref="E46:F47" si="20">I46</f>
        <v>5700</v>
      </c>
      <c r="F46" s="19">
        <f t="shared" si="20"/>
        <v>3450</v>
      </c>
      <c r="G46" s="86"/>
      <c r="H46" s="24"/>
      <c r="I46" s="14">
        <f t="shared" ref="I46:J47" si="21">MROUND(L46+24,50)</f>
        <v>5700</v>
      </c>
      <c r="J46" s="15">
        <f t="shared" si="21"/>
        <v>3450</v>
      </c>
      <c r="K46" s="18"/>
      <c r="L46" s="3">
        <f>P46*$L$32</f>
        <v>5675</v>
      </c>
      <c r="M46" s="4">
        <f>P46*$M$32</f>
        <v>3405</v>
      </c>
      <c r="N46" s="3"/>
      <c r="O46" s="49"/>
      <c r="P46" s="130">
        <v>2270</v>
      </c>
      <c r="Q46" s="130">
        <v>2270</v>
      </c>
      <c r="R46" s="130">
        <v>2270</v>
      </c>
      <c r="S46" s="130">
        <v>2270</v>
      </c>
      <c r="T46" s="113"/>
      <c r="U46" s="113"/>
      <c r="V46" s="113"/>
      <c r="W46" s="121"/>
      <c r="X46" s="121"/>
      <c r="Y46" s="121"/>
      <c r="Z46" s="122"/>
      <c r="AA46" s="114"/>
      <c r="AB46" s="114"/>
      <c r="AC46" s="115"/>
      <c r="AD46" s="115"/>
      <c r="AE46" s="119"/>
      <c r="AF46" s="22"/>
    </row>
    <row r="47" spans="1:32" ht="21" x14ac:dyDescent="0.35">
      <c r="C47" s="77"/>
      <c r="D47" s="10" t="s">
        <v>58</v>
      </c>
      <c r="E47" s="11">
        <f t="shared" si="20"/>
        <v>3250</v>
      </c>
      <c r="F47" s="19">
        <f t="shared" si="20"/>
        <v>1950</v>
      </c>
      <c r="G47" s="86"/>
      <c r="H47" s="24"/>
      <c r="I47" s="14">
        <f t="shared" si="21"/>
        <v>3250</v>
      </c>
      <c r="J47" s="15">
        <f t="shared" si="21"/>
        <v>1950</v>
      </c>
      <c r="K47" s="18"/>
      <c r="L47" s="3">
        <f>P47*$L$32</f>
        <v>3250</v>
      </c>
      <c r="M47" s="4">
        <f>P47*$M$32</f>
        <v>1950</v>
      </c>
      <c r="N47" s="3"/>
      <c r="O47" s="17"/>
      <c r="P47" s="130">
        <v>1300</v>
      </c>
      <c r="Q47" s="130">
        <v>1300</v>
      </c>
      <c r="R47" s="130">
        <v>1300</v>
      </c>
      <c r="S47" s="130">
        <v>1300</v>
      </c>
      <c r="T47" s="113"/>
      <c r="U47" s="113"/>
      <c r="V47" s="113"/>
      <c r="W47" s="118"/>
      <c r="X47" s="118"/>
      <c r="Y47" s="118"/>
      <c r="Z47" s="114"/>
      <c r="AA47" s="114"/>
      <c r="AB47" s="114"/>
      <c r="AC47" s="115"/>
      <c r="AD47" s="107"/>
      <c r="AE47" s="107"/>
    </row>
    <row r="48" spans="1:32" ht="21" x14ac:dyDescent="0.35">
      <c r="C48" s="77"/>
      <c r="D48" s="123" t="s">
        <v>68</v>
      </c>
      <c r="E48" s="124"/>
      <c r="F48" s="125"/>
      <c r="G48" s="86"/>
      <c r="H48" s="24"/>
      <c r="I48" s="99"/>
      <c r="J48" s="30"/>
      <c r="K48" s="18"/>
      <c r="L48" s="31"/>
      <c r="M48" s="32"/>
      <c r="N48" s="3"/>
      <c r="O48" s="17"/>
      <c r="P48" s="130"/>
      <c r="Q48" s="130"/>
      <c r="R48" s="130"/>
      <c r="S48" s="130"/>
      <c r="T48" s="113"/>
      <c r="U48" s="113"/>
      <c r="V48" s="113"/>
      <c r="W48" s="118"/>
      <c r="X48" s="118"/>
      <c r="Y48" s="118"/>
      <c r="Z48" s="115"/>
      <c r="AA48" s="115"/>
      <c r="AB48" s="115"/>
      <c r="AC48" s="115"/>
      <c r="AD48" s="107"/>
      <c r="AE48" s="107"/>
    </row>
    <row r="49" spans="1:32" ht="21" x14ac:dyDescent="0.35">
      <c r="A49" t="s">
        <v>5</v>
      </c>
      <c r="C49" s="77"/>
      <c r="D49" s="12" t="s">
        <v>67</v>
      </c>
      <c r="E49" s="13">
        <f t="shared" ref="E49:F50" si="22">I49</f>
        <v>3250</v>
      </c>
      <c r="F49" s="19">
        <f t="shared" si="22"/>
        <v>1950</v>
      </c>
      <c r="G49" s="86"/>
      <c r="H49" s="24"/>
      <c r="I49" s="14">
        <f t="shared" ref="I49:J50" si="23">MROUND(L49+24,50)</f>
        <v>3250</v>
      </c>
      <c r="J49" s="15">
        <f t="shared" si="23"/>
        <v>1950</v>
      </c>
      <c r="K49" s="18"/>
      <c r="L49" s="3">
        <f>P49*$L$32</f>
        <v>3250</v>
      </c>
      <c r="M49" s="4">
        <f>P49*$M$32</f>
        <v>1950</v>
      </c>
      <c r="N49" s="3"/>
      <c r="O49" s="17"/>
      <c r="P49" s="130">
        <v>1300</v>
      </c>
      <c r="Q49" s="130">
        <v>1300</v>
      </c>
      <c r="R49" s="130">
        <v>1300</v>
      </c>
      <c r="S49" s="130">
        <v>1300</v>
      </c>
      <c r="T49" s="113"/>
      <c r="U49" s="113"/>
      <c r="V49" s="113"/>
      <c r="W49" s="117"/>
      <c r="X49" s="117"/>
      <c r="Y49" s="118"/>
      <c r="Z49" s="115"/>
      <c r="AA49" s="115"/>
      <c r="AB49" s="115"/>
      <c r="AC49" s="115"/>
      <c r="AD49" s="115"/>
      <c r="AE49" s="119"/>
      <c r="AF49" s="22"/>
    </row>
    <row r="50" spans="1:32" ht="21" x14ac:dyDescent="0.35">
      <c r="A50" t="s">
        <v>5</v>
      </c>
      <c r="C50" s="77"/>
      <c r="D50" s="12" t="s">
        <v>69</v>
      </c>
      <c r="E50" s="13">
        <f t="shared" si="22"/>
        <v>1750</v>
      </c>
      <c r="F50" s="19">
        <f t="shared" si="22"/>
        <v>1050</v>
      </c>
      <c r="G50" s="86"/>
      <c r="H50" s="24"/>
      <c r="I50" s="14">
        <f t="shared" si="23"/>
        <v>1750</v>
      </c>
      <c r="J50" s="15">
        <f t="shared" si="23"/>
        <v>1050</v>
      </c>
      <c r="K50" s="18"/>
      <c r="L50" s="3">
        <f>P50*$L$32</f>
        <v>1750</v>
      </c>
      <c r="M50" s="4">
        <f>P50*$M$32</f>
        <v>1050</v>
      </c>
      <c r="N50" s="3"/>
      <c r="O50" s="17"/>
      <c r="P50" s="130">
        <v>700</v>
      </c>
      <c r="Q50" s="130">
        <v>700</v>
      </c>
      <c r="R50" s="130">
        <v>700</v>
      </c>
      <c r="S50" s="130">
        <v>700</v>
      </c>
      <c r="T50" s="113"/>
      <c r="U50" s="113"/>
      <c r="V50" s="113"/>
      <c r="W50" s="118"/>
      <c r="X50" s="118"/>
      <c r="Y50" s="118"/>
      <c r="Z50" s="115"/>
      <c r="AA50" s="115"/>
      <c r="AB50" s="115"/>
      <c r="AC50" s="115"/>
      <c r="AD50" s="107"/>
      <c r="AE50" s="107"/>
    </row>
    <row r="51" spans="1:32" ht="21" x14ac:dyDescent="0.35">
      <c r="C51" s="77"/>
      <c r="D51" s="123" t="s">
        <v>54</v>
      </c>
      <c r="E51" s="124"/>
      <c r="F51" s="125"/>
      <c r="G51" s="86"/>
      <c r="H51" s="24"/>
      <c r="I51" s="99"/>
      <c r="J51" s="30"/>
      <c r="K51" s="18"/>
      <c r="L51" s="31"/>
      <c r="M51" s="32"/>
      <c r="N51" s="3"/>
      <c r="O51" s="17"/>
      <c r="P51" s="130"/>
      <c r="Q51" s="130"/>
      <c r="R51" s="130"/>
      <c r="S51" s="130"/>
      <c r="T51" s="113"/>
      <c r="U51" s="113"/>
      <c r="V51" s="113"/>
      <c r="W51" s="118"/>
      <c r="X51" s="118"/>
      <c r="Y51" s="118"/>
      <c r="Z51" s="115"/>
      <c r="AA51" s="115"/>
      <c r="AB51" s="115"/>
      <c r="AC51" s="115"/>
      <c r="AD51" s="107"/>
      <c r="AE51" s="107"/>
    </row>
    <row r="52" spans="1:32" ht="21" x14ac:dyDescent="0.35">
      <c r="A52" t="s">
        <v>5</v>
      </c>
      <c r="C52" s="77"/>
      <c r="D52" s="12" t="s">
        <v>51</v>
      </c>
      <c r="E52" s="13">
        <f t="shared" ref="E52:F53" si="24">I52</f>
        <v>7000</v>
      </c>
      <c r="F52" s="19">
        <f t="shared" si="24"/>
        <v>4200</v>
      </c>
      <c r="G52" s="86"/>
      <c r="H52" s="24"/>
      <c r="I52" s="14">
        <f t="shared" ref="I52:J53" si="25">MROUND(L52+24,50)</f>
        <v>7000</v>
      </c>
      <c r="J52" s="15">
        <f t="shared" si="25"/>
        <v>4200</v>
      </c>
      <c r="K52" s="18"/>
      <c r="L52" s="3">
        <f>P52*$L$32</f>
        <v>6952.4249999999993</v>
      </c>
      <c r="M52" s="4">
        <f>P52*$M$32</f>
        <v>4171.4549999999999</v>
      </c>
      <c r="N52" s="3"/>
      <c r="O52" s="17"/>
      <c r="P52" s="130">
        <v>2780.97</v>
      </c>
      <c r="Q52" s="130">
        <v>2780.97</v>
      </c>
      <c r="R52" s="130">
        <v>2780.97</v>
      </c>
      <c r="S52" s="130">
        <v>2780.97</v>
      </c>
      <c r="T52" s="113"/>
      <c r="U52" s="113"/>
      <c r="V52" s="113"/>
      <c r="W52" s="117"/>
      <c r="X52" s="117"/>
      <c r="Y52" s="118"/>
      <c r="Z52" s="115"/>
      <c r="AA52" s="115"/>
      <c r="AB52" s="115"/>
      <c r="AC52" s="115"/>
      <c r="AD52" s="115"/>
      <c r="AE52" s="119"/>
      <c r="AF52" s="22"/>
    </row>
    <row r="53" spans="1:32" ht="21" x14ac:dyDescent="0.35">
      <c r="A53" t="s">
        <v>5</v>
      </c>
      <c r="C53" s="77"/>
      <c r="D53" s="12" t="s">
        <v>59</v>
      </c>
      <c r="E53" s="13">
        <f t="shared" si="24"/>
        <v>4200</v>
      </c>
      <c r="F53" s="19">
        <f t="shared" si="24"/>
        <v>2550</v>
      </c>
      <c r="G53" s="86"/>
      <c r="H53" s="24"/>
      <c r="I53" s="14">
        <f t="shared" si="25"/>
        <v>4200</v>
      </c>
      <c r="J53" s="15">
        <f t="shared" si="25"/>
        <v>2550</v>
      </c>
      <c r="K53" s="18"/>
      <c r="L53" s="3">
        <f>P53*$L$32</f>
        <v>4188.9749999999995</v>
      </c>
      <c r="M53" s="4">
        <f>P53*$M$32</f>
        <v>2513.3849999999998</v>
      </c>
      <c r="N53" s="3"/>
      <c r="O53" s="17"/>
      <c r="P53" s="130">
        <v>1675.59</v>
      </c>
      <c r="Q53" s="130">
        <v>1675.59</v>
      </c>
      <c r="R53" s="130">
        <v>1675.59</v>
      </c>
      <c r="S53" s="130">
        <v>1675.59</v>
      </c>
      <c r="T53" s="113"/>
      <c r="U53" s="113"/>
      <c r="V53" s="113"/>
      <c r="W53" s="118"/>
      <c r="X53" s="118"/>
      <c r="Y53" s="118"/>
      <c r="Z53" s="115"/>
      <c r="AA53" s="115"/>
      <c r="AB53" s="115"/>
      <c r="AC53" s="115"/>
      <c r="AD53" s="107"/>
      <c r="AE53" s="107"/>
    </row>
    <row r="54" spans="1:32" ht="9.9499999999999993" customHeight="1" x14ac:dyDescent="0.35">
      <c r="C54" s="78"/>
      <c r="D54" s="79"/>
      <c r="E54" s="80"/>
      <c r="F54" s="87"/>
      <c r="G54" s="88"/>
      <c r="H54" s="24"/>
      <c r="I54" s="14"/>
      <c r="J54" s="15"/>
      <c r="K54" s="18"/>
      <c r="L54" s="3"/>
      <c r="M54" s="3"/>
      <c r="N54" s="3"/>
      <c r="O54" s="17"/>
      <c r="P54" s="131"/>
      <c r="Q54" s="131"/>
      <c r="R54" s="131"/>
      <c r="S54" s="131"/>
      <c r="T54" s="113"/>
      <c r="U54" s="113"/>
      <c r="V54" s="113"/>
      <c r="W54" s="114"/>
      <c r="X54" s="114"/>
      <c r="Y54" s="114"/>
      <c r="Z54" s="114"/>
      <c r="AA54" s="114"/>
      <c r="AB54" s="114"/>
      <c r="AC54" s="115"/>
      <c r="AD54" s="107"/>
      <c r="AE54" s="107"/>
    </row>
  </sheetData>
  <mergeCells count="6">
    <mergeCell ref="D2:F2"/>
    <mergeCell ref="I6:J6"/>
    <mergeCell ref="L6:M6"/>
    <mergeCell ref="D32:F32"/>
    <mergeCell ref="I36:J36"/>
    <mergeCell ref="L36:M36"/>
  </mergeCells>
  <printOptions horizontalCentered="1"/>
  <pageMargins left="0.19685039370078741" right="0.11811023622047245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G54"/>
  <sheetViews>
    <sheetView topLeftCell="E7" workbookViewId="0">
      <selection activeCell="P7" sqref="P7"/>
    </sheetView>
  </sheetViews>
  <sheetFormatPr baseColWidth="10" defaultRowHeight="15" x14ac:dyDescent="0.25"/>
  <cols>
    <col min="3" max="3" width="1.7109375" customWidth="1"/>
    <col min="4" max="4" width="64.7109375" customWidth="1"/>
    <col min="5" max="6" width="15.7109375" customWidth="1"/>
    <col min="7" max="7" width="1.7109375" customWidth="1"/>
    <col min="8" max="8" width="2.7109375" customWidth="1"/>
    <col min="9" max="9" width="14.42578125" style="27" customWidth="1"/>
    <col min="10" max="10" width="13.28515625" customWidth="1"/>
    <col min="11" max="11" width="2.7109375" customWidth="1"/>
    <col min="12" max="13" width="11.5703125" customWidth="1"/>
    <col min="14" max="14" width="2.7109375" customWidth="1"/>
    <col min="15" max="15" width="1.7109375" customWidth="1"/>
    <col min="16" max="20" width="16.140625" style="47" bestFit="1" customWidth="1"/>
    <col min="21" max="23" width="16.140625" style="47" customWidth="1"/>
    <col min="24" max="27" width="16.140625" style="37" customWidth="1"/>
    <col min="28" max="29" width="15.85546875" style="37" customWidth="1"/>
    <col min="30" max="30" width="14.5703125" style="37" customWidth="1"/>
    <col min="31" max="31" width="11.42578125" customWidth="1"/>
    <col min="32" max="32" width="14.5703125" customWidth="1"/>
    <col min="33" max="33" width="11.42578125" customWidth="1"/>
  </cols>
  <sheetData>
    <row r="1" spans="1:33" ht="9.9499999999999993" customHeight="1" x14ac:dyDescent="0.25">
      <c r="C1" s="74"/>
      <c r="D1" s="75"/>
      <c r="E1" s="75"/>
      <c r="F1" s="75"/>
      <c r="G1" s="76"/>
    </row>
    <row r="2" spans="1:33" s="1" customFormat="1" ht="24.75" x14ac:dyDescent="0.5">
      <c r="A2"/>
      <c r="B2"/>
      <c r="C2" s="77"/>
      <c r="D2" s="210" t="s">
        <v>48</v>
      </c>
      <c r="E2" s="211"/>
      <c r="F2" s="212"/>
      <c r="G2" s="86"/>
      <c r="H2" s="24"/>
      <c r="I2" s="21" t="s">
        <v>4</v>
      </c>
      <c r="J2" s="16"/>
      <c r="K2" s="18"/>
      <c r="L2" s="2" t="s">
        <v>2</v>
      </c>
      <c r="M2" s="5" t="s">
        <v>3</v>
      </c>
      <c r="N2" s="3"/>
      <c r="O2" s="17"/>
      <c r="P2" s="56"/>
      <c r="Q2" s="56"/>
      <c r="R2" s="56"/>
      <c r="S2" s="56"/>
      <c r="T2" s="56"/>
      <c r="U2" s="56"/>
      <c r="V2" s="56"/>
      <c r="W2" s="56" t="s">
        <v>42</v>
      </c>
      <c r="X2" s="35"/>
      <c r="Y2" s="35"/>
      <c r="Z2" s="35"/>
      <c r="AA2" s="35"/>
      <c r="AB2" s="35"/>
      <c r="AC2" s="35"/>
      <c r="AD2" s="35">
        <v>0.25</v>
      </c>
      <c r="AE2" s="8"/>
      <c r="AF2" s="9"/>
    </row>
    <row r="3" spans="1:33" ht="9.9499999999999993" customHeight="1" x14ac:dyDescent="0.35">
      <c r="C3" s="78"/>
      <c r="D3" s="73"/>
      <c r="E3" s="73"/>
      <c r="F3" s="73"/>
      <c r="G3" s="88"/>
      <c r="H3" s="24"/>
      <c r="I3" s="98"/>
      <c r="J3" s="15"/>
      <c r="K3" s="3"/>
      <c r="L3" s="3"/>
      <c r="M3" s="4"/>
      <c r="N3" s="3"/>
      <c r="O3" s="46"/>
      <c r="P3" s="156">
        <v>45453</v>
      </c>
      <c r="Q3" s="36">
        <v>45424</v>
      </c>
      <c r="R3" s="41">
        <v>45403</v>
      </c>
      <c r="S3" s="41">
        <v>45377</v>
      </c>
      <c r="T3" s="41">
        <v>45317</v>
      </c>
      <c r="U3" s="36">
        <v>45290</v>
      </c>
      <c r="V3" s="36">
        <v>45290</v>
      </c>
      <c r="W3" s="57">
        <v>45274</v>
      </c>
      <c r="X3" s="41">
        <v>45271</v>
      </c>
      <c r="Y3" s="41">
        <v>45268</v>
      </c>
      <c r="Z3" s="41">
        <v>45230</v>
      </c>
      <c r="AA3" s="41">
        <v>45218</v>
      </c>
      <c r="AB3" s="41">
        <v>45183</v>
      </c>
      <c r="AC3" s="39">
        <v>45161</v>
      </c>
      <c r="AD3" s="36">
        <v>45155</v>
      </c>
      <c r="AE3" s="25"/>
      <c r="AF3" s="26"/>
      <c r="AG3" s="34"/>
    </row>
    <row r="4" spans="1:33" ht="9.9499999999999993" customHeight="1" x14ac:dyDescent="0.35">
      <c r="C4" s="24"/>
      <c r="D4" s="71"/>
      <c r="E4" s="72"/>
      <c r="F4" s="7"/>
      <c r="G4" s="24"/>
      <c r="H4" s="24"/>
      <c r="I4" s="14"/>
      <c r="J4" s="15"/>
      <c r="K4" s="18"/>
      <c r="L4" s="3"/>
      <c r="M4" s="3"/>
      <c r="N4" s="3"/>
      <c r="O4" s="17"/>
      <c r="P4" s="157" t="s">
        <v>49</v>
      </c>
      <c r="Q4" s="148" t="s">
        <v>81</v>
      </c>
      <c r="R4" s="103" t="s">
        <v>81</v>
      </c>
      <c r="S4" s="103" t="s">
        <v>49</v>
      </c>
      <c r="T4" s="103" t="s">
        <v>49</v>
      </c>
      <c r="U4" s="104">
        <v>45295</v>
      </c>
      <c r="V4" s="62"/>
      <c r="W4" s="62"/>
      <c r="X4" s="63"/>
      <c r="Y4" s="63"/>
      <c r="Z4" s="63"/>
      <c r="AA4" s="63"/>
      <c r="AB4" s="63"/>
      <c r="AC4" s="63"/>
      <c r="AD4" s="64"/>
      <c r="AE4" s="25"/>
      <c r="AF4" s="26"/>
    </row>
    <row r="5" spans="1:33" ht="9.9499999999999993" customHeight="1" x14ac:dyDescent="0.35">
      <c r="C5" s="81"/>
      <c r="D5" s="82"/>
      <c r="E5" s="83"/>
      <c r="F5" s="84"/>
      <c r="G5" s="85"/>
      <c r="H5" s="24"/>
      <c r="I5" s="14"/>
      <c r="J5" s="15"/>
      <c r="K5" s="18"/>
      <c r="L5" s="3"/>
      <c r="M5" s="3"/>
      <c r="N5" s="3"/>
      <c r="O5" s="17"/>
      <c r="P5" s="100"/>
      <c r="Q5" s="100"/>
      <c r="R5" s="100">
        <v>160424</v>
      </c>
      <c r="S5" s="100">
        <v>290324</v>
      </c>
      <c r="T5" s="100">
        <v>260124</v>
      </c>
      <c r="U5" s="62" t="s">
        <v>44</v>
      </c>
      <c r="V5" s="62"/>
      <c r="W5" s="62"/>
      <c r="X5" s="63"/>
      <c r="Y5" s="63"/>
      <c r="Z5" s="63"/>
      <c r="AA5" s="63"/>
      <c r="AB5" s="63"/>
      <c r="AC5" s="63"/>
      <c r="AD5" s="64"/>
      <c r="AE5" s="25"/>
      <c r="AF5" s="26"/>
    </row>
    <row r="6" spans="1:33" ht="21" x14ac:dyDescent="0.35">
      <c r="B6" s="146">
        <v>45413</v>
      </c>
      <c r="C6" s="77"/>
      <c r="D6" s="89" t="s">
        <v>7</v>
      </c>
      <c r="E6" s="92"/>
      <c r="F6" s="93"/>
      <c r="G6" s="86"/>
      <c r="H6" s="24"/>
      <c r="I6" s="201"/>
      <c r="J6" s="202"/>
      <c r="K6" s="18"/>
      <c r="L6" s="203"/>
      <c r="M6" s="204"/>
      <c r="N6" s="3"/>
      <c r="O6" s="17"/>
      <c r="P6" s="155">
        <v>45453</v>
      </c>
      <c r="Q6" s="145">
        <v>45424</v>
      </c>
      <c r="R6" s="145">
        <v>45398</v>
      </c>
      <c r="S6" s="95"/>
      <c r="T6" s="95"/>
      <c r="U6" s="95"/>
      <c r="V6" s="68"/>
      <c r="W6" s="68"/>
      <c r="X6" s="69"/>
      <c r="Y6" s="69"/>
      <c r="Z6" s="69"/>
      <c r="AA6" s="69"/>
      <c r="AB6" s="69"/>
      <c r="AC6" s="69"/>
      <c r="AD6" s="69">
        <v>0</v>
      </c>
      <c r="AE6" s="70"/>
      <c r="AF6" s="70"/>
    </row>
    <row r="7" spans="1:33" ht="21" x14ac:dyDescent="0.35">
      <c r="A7" t="s">
        <v>82</v>
      </c>
      <c r="B7" s="151">
        <v>8900</v>
      </c>
      <c r="C7" s="77"/>
      <c r="D7" s="10" t="s">
        <v>16</v>
      </c>
      <c r="E7" s="11">
        <f>I7</f>
        <v>26250</v>
      </c>
      <c r="F7" s="19">
        <f>J7</f>
        <v>17100</v>
      </c>
      <c r="G7" s="86"/>
      <c r="H7" s="24"/>
      <c r="I7" s="14">
        <f>MROUND(L7+24,50)</f>
        <v>26250</v>
      </c>
      <c r="J7" s="15">
        <f>MROUND(M7+24,50)</f>
        <v>17100</v>
      </c>
      <c r="K7" s="18"/>
      <c r="L7" s="3">
        <f t="shared" ref="L7:L22" si="0">P7*2</f>
        <v>26250</v>
      </c>
      <c r="M7" s="4">
        <f t="shared" ref="M7:M22" si="1">P7*1.3</f>
        <v>17062.5</v>
      </c>
      <c r="N7" s="3"/>
      <c r="O7" s="42"/>
      <c r="P7" s="158">
        <v>13125</v>
      </c>
      <c r="Q7" s="150">
        <v>9200</v>
      </c>
      <c r="R7" s="101">
        <v>9200</v>
      </c>
      <c r="S7" s="101">
        <v>9320</v>
      </c>
      <c r="T7" s="101">
        <v>9320</v>
      </c>
      <c r="U7" s="96">
        <v>9000</v>
      </c>
      <c r="V7" s="65">
        <v>7412.5</v>
      </c>
      <c r="W7" s="65">
        <f>Y7*1.25</f>
        <v>7412.5</v>
      </c>
      <c r="X7" s="66">
        <v>5930</v>
      </c>
      <c r="Y7" s="66">
        <v>5930</v>
      </c>
      <c r="Z7" s="67">
        <v>5100</v>
      </c>
      <c r="AA7" s="38">
        <v>4826</v>
      </c>
      <c r="AB7" s="38">
        <v>4616</v>
      </c>
      <c r="AC7" s="38">
        <v>4616</v>
      </c>
      <c r="AD7" s="33">
        <v>4770</v>
      </c>
      <c r="AE7" s="33">
        <v>3816</v>
      </c>
      <c r="AF7" s="20">
        <v>45138</v>
      </c>
      <c r="AG7" s="22"/>
    </row>
    <row r="8" spans="1:33" ht="21" x14ac:dyDescent="0.35">
      <c r="A8" t="s">
        <v>82</v>
      </c>
      <c r="B8" s="151">
        <v>2600</v>
      </c>
      <c r="C8" s="77"/>
      <c r="D8" s="10" t="s">
        <v>22</v>
      </c>
      <c r="E8" s="11">
        <f t="shared" ref="E8:F9" si="2">I8</f>
        <v>5250</v>
      </c>
      <c r="F8" s="19">
        <f t="shared" si="2"/>
        <v>3450</v>
      </c>
      <c r="G8" s="86"/>
      <c r="H8" s="24"/>
      <c r="I8" s="14">
        <f t="shared" ref="I8:J9" si="3">MROUND(L8+24,50)</f>
        <v>5250</v>
      </c>
      <c r="J8" s="15">
        <f t="shared" si="3"/>
        <v>3450</v>
      </c>
      <c r="K8" s="18"/>
      <c r="L8" s="3">
        <f t="shared" si="0"/>
        <v>5250</v>
      </c>
      <c r="M8" s="4">
        <f t="shared" si="1"/>
        <v>3412.5</v>
      </c>
      <c r="N8" s="3"/>
      <c r="O8" s="17"/>
      <c r="P8" s="159">
        <f>P7/5</f>
        <v>2625</v>
      </c>
      <c r="Q8" s="48">
        <f>Q7/5</f>
        <v>1840</v>
      </c>
      <c r="R8" s="48">
        <f>R7/5</f>
        <v>1840</v>
      </c>
      <c r="S8" s="48">
        <f>S7/5</f>
        <v>1864</v>
      </c>
      <c r="T8" s="48">
        <v>1864</v>
      </c>
      <c r="U8" s="48">
        <v>1800</v>
      </c>
      <c r="V8" s="48">
        <v>1482.5</v>
      </c>
      <c r="W8" s="48">
        <f>W7/5</f>
        <v>1482.5</v>
      </c>
      <c r="X8" s="53">
        <f>X7/5</f>
        <v>1186</v>
      </c>
      <c r="Y8" s="53">
        <v>1186</v>
      </c>
      <c r="Z8" s="53">
        <v>1020</v>
      </c>
      <c r="AA8" s="38">
        <v>965.2</v>
      </c>
      <c r="AB8" s="38">
        <v>923.2</v>
      </c>
      <c r="AC8" s="38">
        <v>923.2</v>
      </c>
      <c r="AD8" s="33">
        <v>937.5</v>
      </c>
      <c r="AE8" s="8">
        <v>750</v>
      </c>
      <c r="AF8" s="20" t="s">
        <v>29</v>
      </c>
    </row>
    <row r="9" spans="1:33" ht="21" x14ac:dyDescent="0.35">
      <c r="A9" t="s">
        <v>82</v>
      </c>
      <c r="B9" s="151">
        <v>749</v>
      </c>
      <c r="C9" s="77"/>
      <c r="D9" s="10" t="s">
        <v>23</v>
      </c>
      <c r="E9" s="11">
        <f t="shared" si="2"/>
        <v>1750</v>
      </c>
      <c r="F9" s="19">
        <f t="shared" si="2"/>
        <v>1150</v>
      </c>
      <c r="G9" s="86"/>
      <c r="H9" s="24"/>
      <c r="I9" s="14">
        <f t="shared" si="3"/>
        <v>1750</v>
      </c>
      <c r="J9" s="15">
        <f t="shared" si="3"/>
        <v>1150</v>
      </c>
      <c r="K9" s="18"/>
      <c r="L9" s="3">
        <f t="shared" si="0"/>
        <v>1750</v>
      </c>
      <c r="M9" s="4">
        <f t="shared" si="1"/>
        <v>1137.5</v>
      </c>
      <c r="N9" s="3"/>
      <c r="O9" s="17"/>
      <c r="P9" s="159">
        <f>P7/15</f>
        <v>875</v>
      </c>
      <c r="Q9" s="48">
        <f>Q7/15</f>
        <v>613.33333333333337</v>
      </c>
      <c r="R9" s="48">
        <f>R7/15</f>
        <v>613.33333333333337</v>
      </c>
      <c r="S9" s="48">
        <f>S7/15</f>
        <v>621.33333333333337</v>
      </c>
      <c r="T9" s="48">
        <v>621.33333333333337</v>
      </c>
      <c r="U9" s="48">
        <v>600</v>
      </c>
      <c r="V9" s="48">
        <v>494.16666666666669</v>
      </c>
      <c r="W9" s="48">
        <f>W7/15</f>
        <v>494.16666666666669</v>
      </c>
      <c r="X9" s="53">
        <f>X7/15</f>
        <v>395.33333333333331</v>
      </c>
      <c r="Y9" s="53">
        <v>395.33333333333331</v>
      </c>
      <c r="Z9" s="53">
        <v>340</v>
      </c>
      <c r="AA9" s="38">
        <v>321.73333333333335</v>
      </c>
      <c r="AB9" s="38">
        <v>307.73333333333335</v>
      </c>
      <c r="AC9" s="38">
        <v>307.73333333333335</v>
      </c>
      <c r="AD9" s="33">
        <v>312.5</v>
      </c>
      <c r="AE9" s="8">
        <v>250</v>
      </c>
      <c r="AF9" s="20" t="s">
        <v>30</v>
      </c>
    </row>
    <row r="10" spans="1:33" ht="21" x14ac:dyDescent="0.35">
      <c r="A10" t="s">
        <v>82</v>
      </c>
      <c r="B10" s="152"/>
      <c r="C10" s="77"/>
      <c r="D10" s="89" t="s">
        <v>6</v>
      </c>
      <c r="E10" s="92"/>
      <c r="F10" s="93"/>
      <c r="G10" s="86"/>
      <c r="H10" s="24"/>
      <c r="I10" s="99"/>
      <c r="J10" s="30"/>
      <c r="K10" s="18"/>
      <c r="L10" s="31"/>
      <c r="M10" s="32"/>
      <c r="N10" s="3"/>
      <c r="O10" s="17"/>
      <c r="P10" s="95"/>
      <c r="Q10" s="95"/>
      <c r="R10" s="95"/>
      <c r="S10" s="95"/>
      <c r="T10" s="95"/>
      <c r="U10" s="95"/>
      <c r="V10" s="48"/>
      <c r="W10" s="48"/>
      <c r="X10" s="53"/>
      <c r="Y10" s="53"/>
      <c r="Z10" s="53"/>
      <c r="AA10" s="33"/>
      <c r="AB10" s="33"/>
      <c r="AC10" s="33"/>
      <c r="AD10" s="33">
        <v>0</v>
      </c>
      <c r="AE10" s="8"/>
      <c r="AF10" s="9"/>
    </row>
    <row r="11" spans="1:33" ht="21" x14ac:dyDescent="0.35">
      <c r="A11" t="s">
        <v>82</v>
      </c>
      <c r="B11" s="154">
        <v>27200</v>
      </c>
      <c r="C11" s="77"/>
      <c r="D11" s="10" t="s">
        <v>24</v>
      </c>
      <c r="E11" s="11">
        <f>I11</f>
        <v>54400</v>
      </c>
      <c r="F11" s="19">
        <f>J11</f>
        <v>35400</v>
      </c>
      <c r="G11" s="86"/>
      <c r="H11" s="24"/>
      <c r="I11" s="14">
        <f>MROUND(L11+24,50)</f>
        <v>54400</v>
      </c>
      <c r="J11" s="15">
        <f>MROUND(M11+24,50)</f>
        <v>35400</v>
      </c>
      <c r="K11" s="18"/>
      <c r="L11" s="3">
        <f t="shared" si="0"/>
        <v>54400</v>
      </c>
      <c r="M11" s="4">
        <f t="shared" si="1"/>
        <v>35360</v>
      </c>
      <c r="N11" s="3"/>
      <c r="O11" s="17"/>
      <c r="P11" s="102">
        <v>27200</v>
      </c>
      <c r="Q11" s="149">
        <v>27200</v>
      </c>
      <c r="R11" s="102">
        <v>25165</v>
      </c>
      <c r="S11" s="97">
        <v>25165</v>
      </c>
      <c r="T11" s="97">
        <v>25165</v>
      </c>
      <c r="U11" s="97">
        <v>25165</v>
      </c>
      <c r="V11" s="61">
        <v>22105</v>
      </c>
      <c r="W11" s="61">
        <f>Y11*1.25</f>
        <v>22105</v>
      </c>
      <c r="X11" s="45">
        <v>17684</v>
      </c>
      <c r="Y11" s="45">
        <v>17684</v>
      </c>
      <c r="Z11" s="52">
        <v>13800</v>
      </c>
      <c r="AA11" s="38">
        <v>10830</v>
      </c>
      <c r="AB11" s="38">
        <v>10830</v>
      </c>
      <c r="AC11" s="38">
        <v>10830</v>
      </c>
      <c r="AD11" s="33">
        <v>9750</v>
      </c>
      <c r="AE11" s="33">
        <v>7800</v>
      </c>
      <c r="AF11" s="20">
        <v>45138</v>
      </c>
      <c r="AG11" s="22"/>
    </row>
    <row r="12" spans="1:33" ht="21" x14ac:dyDescent="0.35">
      <c r="A12" t="s">
        <v>82</v>
      </c>
      <c r="B12" s="151">
        <v>4190</v>
      </c>
      <c r="C12" s="77"/>
      <c r="D12" s="10" t="s">
        <v>17</v>
      </c>
      <c r="E12" s="11">
        <f t="shared" ref="E12:F12" si="4">I12</f>
        <v>5450</v>
      </c>
      <c r="F12" s="19">
        <f t="shared" si="4"/>
        <v>3550</v>
      </c>
      <c r="G12" s="86"/>
      <c r="H12" s="24"/>
      <c r="I12" s="14">
        <f>MROUND(L12+24,50)</f>
        <v>5450</v>
      </c>
      <c r="J12" s="15">
        <f>MROUND(M12+24,50)</f>
        <v>3550</v>
      </c>
      <c r="K12" s="18"/>
      <c r="L12" s="3">
        <f t="shared" si="0"/>
        <v>5440</v>
      </c>
      <c r="M12" s="4">
        <f t="shared" si="1"/>
        <v>3536</v>
      </c>
      <c r="N12" s="3"/>
      <c r="O12" s="17"/>
      <c r="P12" s="160">
        <f>P11/10</f>
        <v>2720</v>
      </c>
      <c r="Q12" s="48">
        <f>Q11/10</f>
        <v>2720</v>
      </c>
      <c r="R12" s="48">
        <f>R11/10</f>
        <v>2516.5</v>
      </c>
      <c r="S12" s="48">
        <f>S11/10</f>
        <v>2516.5</v>
      </c>
      <c r="T12" s="48">
        <v>2516.5</v>
      </c>
      <c r="U12" s="48">
        <v>2516.5</v>
      </c>
      <c r="V12" s="48">
        <v>2210.5</v>
      </c>
      <c r="W12" s="48">
        <f>W11/10</f>
        <v>2210.5</v>
      </c>
      <c r="X12" s="53">
        <f>X11/10</f>
        <v>1768.4</v>
      </c>
      <c r="Y12" s="53">
        <v>1768.4</v>
      </c>
      <c r="Z12" s="53">
        <v>1380</v>
      </c>
      <c r="AA12" s="38">
        <v>1083</v>
      </c>
      <c r="AB12" s="38">
        <v>1083</v>
      </c>
      <c r="AC12" s="38">
        <v>1083</v>
      </c>
      <c r="AD12" s="33">
        <v>975</v>
      </c>
      <c r="AE12" s="8">
        <v>780</v>
      </c>
      <c r="AF12" s="20" t="s">
        <v>31</v>
      </c>
    </row>
    <row r="13" spans="1:33" ht="21" x14ac:dyDescent="0.35">
      <c r="A13" t="s">
        <v>82</v>
      </c>
      <c r="B13" s="151"/>
      <c r="C13" s="77"/>
      <c r="D13" s="89" t="s">
        <v>0</v>
      </c>
      <c r="E13" s="92"/>
      <c r="F13" s="93"/>
      <c r="G13" s="86"/>
      <c r="H13" s="24"/>
      <c r="I13" s="99"/>
      <c r="J13" s="30"/>
      <c r="K13" s="18"/>
      <c r="L13" s="31"/>
      <c r="M13" s="32"/>
      <c r="N13" s="3"/>
      <c r="O13" s="17"/>
      <c r="P13" s="95"/>
      <c r="Q13" s="95"/>
      <c r="R13" s="95"/>
      <c r="S13" s="95"/>
      <c r="T13" s="95"/>
      <c r="U13" s="95"/>
      <c r="V13" s="48"/>
      <c r="W13" s="48"/>
      <c r="X13" s="53"/>
      <c r="Y13" s="53"/>
      <c r="Z13" s="53"/>
      <c r="AA13" s="33"/>
      <c r="AB13" s="33"/>
      <c r="AC13" s="33"/>
      <c r="AD13" s="33">
        <v>0</v>
      </c>
      <c r="AE13" s="8"/>
      <c r="AF13" s="9"/>
    </row>
    <row r="14" spans="1:33" ht="21" x14ac:dyDescent="0.35">
      <c r="A14" t="s">
        <v>82</v>
      </c>
      <c r="B14" s="151">
        <v>9770</v>
      </c>
      <c r="C14" s="77"/>
      <c r="D14" s="10" t="s">
        <v>36</v>
      </c>
      <c r="E14" s="11">
        <f>I14</f>
        <v>19600</v>
      </c>
      <c r="F14" s="19">
        <f>J14</f>
        <v>12750</v>
      </c>
      <c r="G14" s="86"/>
      <c r="H14" s="24"/>
      <c r="I14" s="14">
        <f>MROUND(L14+24,50)</f>
        <v>19600</v>
      </c>
      <c r="J14" s="15">
        <f>MROUND(M14+24,50)</f>
        <v>12750</v>
      </c>
      <c r="K14" s="18"/>
      <c r="L14" s="3">
        <f t="shared" si="0"/>
        <v>19600</v>
      </c>
      <c r="M14" s="4">
        <f t="shared" si="1"/>
        <v>12740</v>
      </c>
      <c r="N14" s="3"/>
      <c r="O14" s="17"/>
      <c r="P14" s="102">
        <v>9800</v>
      </c>
      <c r="Q14" s="102">
        <v>9800</v>
      </c>
      <c r="R14" s="102">
        <v>9800</v>
      </c>
      <c r="S14" s="97">
        <v>8000</v>
      </c>
      <c r="T14" s="97">
        <v>8000</v>
      </c>
      <c r="U14" s="97">
        <v>8000</v>
      </c>
      <c r="V14" s="61">
        <v>6562.5</v>
      </c>
      <c r="W14" s="61">
        <f>Y14*1.25</f>
        <v>6562.5</v>
      </c>
      <c r="X14" s="52">
        <v>5250</v>
      </c>
      <c r="Y14" s="52">
        <v>5250</v>
      </c>
      <c r="Z14" s="52">
        <v>5250</v>
      </c>
      <c r="AA14" s="40">
        <v>5250</v>
      </c>
      <c r="AB14" s="40">
        <v>5250</v>
      </c>
      <c r="AC14" s="40">
        <v>5250</v>
      </c>
      <c r="AD14" s="33">
        <v>4687.5</v>
      </c>
      <c r="AE14" s="33">
        <v>3750</v>
      </c>
      <c r="AF14" s="20">
        <v>45138</v>
      </c>
      <c r="AG14" s="22"/>
    </row>
    <row r="15" spans="1:33" ht="21" x14ac:dyDescent="0.35">
      <c r="A15" t="s">
        <v>82</v>
      </c>
      <c r="B15" s="151">
        <v>720</v>
      </c>
      <c r="C15" s="77"/>
      <c r="D15" s="10" t="s">
        <v>20</v>
      </c>
      <c r="E15" s="11">
        <f t="shared" ref="E15:F16" si="5">I15</f>
        <v>2000</v>
      </c>
      <c r="F15" s="19">
        <f t="shared" si="5"/>
        <v>1300</v>
      </c>
      <c r="G15" s="86"/>
      <c r="H15" s="24"/>
      <c r="I15" s="14">
        <f t="shared" ref="I15:J27" si="6">MROUND(L15+24,50)</f>
        <v>2000</v>
      </c>
      <c r="J15" s="15">
        <f t="shared" si="6"/>
        <v>1300</v>
      </c>
      <c r="K15" s="18"/>
      <c r="L15" s="3">
        <f t="shared" si="0"/>
        <v>1990</v>
      </c>
      <c r="M15" s="4">
        <f t="shared" si="1"/>
        <v>1293.5</v>
      </c>
      <c r="N15" s="3"/>
      <c r="O15" s="17"/>
      <c r="P15" s="160">
        <v>995</v>
      </c>
      <c r="Q15" s="48">
        <v>995</v>
      </c>
      <c r="R15" s="48">
        <v>995</v>
      </c>
      <c r="S15" s="48">
        <v>995</v>
      </c>
      <c r="T15" s="48">
        <v>995</v>
      </c>
      <c r="U15" s="48">
        <v>995</v>
      </c>
      <c r="V15" s="48">
        <v>815</v>
      </c>
      <c r="W15" s="48">
        <v>815</v>
      </c>
      <c r="X15" s="53">
        <v>815</v>
      </c>
      <c r="Y15" s="53">
        <v>815</v>
      </c>
      <c r="Z15" s="53">
        <v>815</v>
      </c>
      <c r="AA15" s="40">
        <v>815</v>
      </c>
      <c r="AB15" s="40">
        <v>815</v>
      </c>
      <c r="AC15" s="40">
        <v>815</v>
      </c>
      <c r="AD15" s="33">
        <v>727.5</v>
      </c>
      <c r="AE15" s="8">
        <v>582</v>
      </c>
      <c r="AF15" s="20" t="s">
        <v>32</v>
      </c>
    </row>
    <row r="16" spans="1:33" ht="21" x14ac:dyDescent="0.35">
      <c r="A16" t="s">
        <v>82</v>
      </c>
      <c r="B16" s="151">
        <v>450</v>
      </c>
      <c r="C16" s="77"/>
      <c r="D16" s="10" t="s">
        <v>18</v>
      </c>
      <c r="E16" s="11">
        <f t="shared" si="5"/>
        <v>1000</v>
      </c>
      <c r="F16" s="19">
        <f t="shared" si="5"/>
        <v>650</v>
      </c>
      <c r="G16" s="86"/>
      <c r="H16" s="24"/>
      <c r="I16" s="14">
        <f t="shared" si="6"/>
        <v>1000</v>
      </c>
      <c r="J16" s="15">
        <f t="shared" si="6"/>
        <v>650</v>
      </c>
      <c r="K16" s="18"/>
      <c r="L16" s="3">
        <f t="shared" si="0"/>
        <v>1000</v>
      </c>
      <c r="M16" s="4">
        <f t="shared" si="1"/>
        <v>650</v>
      </c>
      <c r="N16" s="3"/>
      <c r="O16" s="17"/>
      <c r="P16" s="160">
        <v>500</v>
      </c>
      <c r="Q16" s="48">
        <v>500</v>
      </c>
      <c r="R16" s="48">
        <v>500</v>
      </c>
      <c r="S16" s="48">
        <v>500</v>
      </c>
      <c r="T16" s="48">
        <v>500</v>
      </c>
      <c r="U16" s="48">
        <v>500</v>
      </c>
      <c r="V16" s="48">
        <v>407</v>
      </c>
      <c r="W16" s="48">
        <v>407</v>
      </c>
      <c r="X16" s="53">
        <v>407</v>
      </c>
      <c r="Y16" s="53">
        <v>407</v>
      </c>
      <c r="Z16" s="53">
        <v>407</v>
      </c>
      <c r="AA16" s="40">
        <v>407</v>
      </c>
      <c r="AB16" s="40">
        <v>407</v>
      </c>
      <c r="AC16" s="40">
        <v>407</v>
      </c>
      <c r="AD16" s="33">
        <v>363.75</v>
      </c>
      <c r="AE16" s="8">
        <v>291</v>
      </c>
      <c r="AF16" s="20" t="s">
        <v>33</v>
      </c>
    </row>
    <row r="17" spans="1:33" ht="21" x14ac:dyDescent="0.35">
      <c r="A17" t="s">
        <v>83</v>
      </c>
      <c r="B17" s="151"/>
      <c r="C17" s="77"/>
      <c r="D17" s="89" t="s">
        <v>9</v>
      </c>
      <c r="E17" s="92"/>
      <c r="F17" s="93"/>
      <c r="G17" s="86"/>
      <c r="H17" s="24"/>
      <c r="I17" s="99">
        <f t="shared" si="6"/>
        <v>90950</v>
      </c>
      <c r="J17" s="30">
        <f t="shared" si="6"/>
        <v>59100</v>
      </c>
      <c r="K17" s="18"/>
      <c r="L17" s="31">
        <f t="shared" si="0"/>
        <v>90906</v>
      </c>
      <c r="M17" s="32">
        <f t="shared" si="1"/>
        <v>59088.9</v>
      </c>
      <c r="N17" s="3"/>
      <c r="O17" s="17"/>
      <c r="P17" s="155">
        <v>45453</v>
      </c>
      <c r="Q17" s="145">
        <v>45359</v>
      </c>
      <c r="R17" s="145">
        <v>45359</v>
      </c>
      <c r="S17" s="95"/>
      <c r="T17" s="95"/>
      <c r="U17" s="95"/>
      <c r="V17" s="48"/>
      <c r="W17" s="48"/>
      <c r="X17" s="53"/>
      <c r="Y17" s="53"/>
      <c r="Z17" s="53"/>
      <c r="AA17" s="33"/>
      <c r="AB17" s="33"/>
      <c r="AC17" s="33"/>
      <c r="AD17" s="33">
        <v>0</v>
      </c>
      <c r="AE17" s="8"/>
      <c r="AF17" s="9"/>
    </row>
    <row r="18" spans="1:33" ht="21" x14ac:dyDescent="0.35">
      <c r="A18" t="s">
        <v>83</v>
      </c>
      <c r="B18" s="151">
        <v>8200</v>
      </c>
      <c r="C18" s="77"/>
      <c r="D18" s="10" t="s">
        <v>21</v>
      </c>
      <c r="E18" s="11">
        <f t="shared" ref="E18:F19" si="7">I18</f>
        <v>16400</v>
      </c>
      <c r="F18" s="19">
        <f t="shared" si="7"/>
        <v>10700</v>
      </c>
      <c r="G18" s="86"/>
      <c r="H18" s="24"/>
      <c r="I18" s="14">
        <f t="shared" si="6"/>
        <v>16400</v>
      </c>
      <c r="J18" s="15">
        <f t="shared" si="6"/>
        <v>10700</v>
      </c>
      <c r="K18" s="18"/>
      <c r="L18" s="3">
        <f t="shared" si="0"/>
        <v>16400</v>
      </c>
      <c r="M18" s="4">
        <f t="shared" si="1"/>
        <v>10660</v>
      </c>
      <c r="N18" s="3"/>
      <c r="O18" s="49"/>
      <c r="P18" s="161">
        <v>8200</v>
      </c>
      <c r="Q18" s="147">
        <v>8500</v>
      </c>
      <c r="R18" s="102">
        <v>8500</v>
      </c>
      <c r="S18" s="144">
        <v>9200</v>
      </c>
      <c r="T18" s="102">
        <v>6400</v>
      </c>
      <c r="U18" s="61">
        <v>4375</v>
      </c>
      <c r="V18" s="61">
        <v>4375</v>
      </c>
      <c r="W18" s="61">
        <f>Y18*1.25</f>
        <v>4375</v>
      </c>
      <c r="X18" s="54">
        <v>3500</v>
      </c>
      <c r="Y18" s="54">
        <v>3500</v>
      </c>
      <c r="Z18" s="54">
        <v>3500</v>
      </c>
      <c r="AA18" s="50">
        <v>3101</v>
      </c>
      <c r="AB18" s="38">
        <v>3000</v>
      </c>
      <c r="AC18" s="38">
        <v>3000</v>
      </c>
      <c r="AD18" s="33">
        <v>3102.5</v>
      </c>
      <c r="AE18" s="33">
        <v>2482</v>
      </c>
      <c r="AF18" s="20">
        <v>45146</v>
      </c>
      <c r="AG18" s="22"/>
    </row>
    <row r="19" spans="1:33" ht="21" x14ac:dyDescent="0.35">
      <c r="A19" t="s">
        <v>83</v>
      </c>
      <c r="B19" s="151">
        <v>3300</v>
      </c>
      <c r="C19" s="77"/>
      <c r="D19" s="10" t="s">
        <v>19</v>
      </c>
      <c r="E19" s="11">
        <f t="shared" si="7"/>
        <v>1950</v>
      </c>
      <c r="F19" s="19">
        <f t="shared" si="7"/>
        <v>1250</v>
      </c>
      <c r="G19" s="86"/>
      <c r="H19" s="24"/>
      <c r="I19" s="14">
        <f t="shared" si="6"/>
        <v>1950</v>
      </c>
      <c r="J19" s="15">
        <f t="shared" si="6"/>
        <v>1250</v>
      </c>
      <c r="K19" s="18"/>
      <c r="L19" s="3">
        <f t="shared" si="0"/>
        <v>1904.7619047619048</v>
      </c>
      <c r="M19" s="4">
        <f t="shared" si="1"/>
        <v>1238.0952380952381</v>
      </c>
      <c r="N19" s="3"/>
      <c r="O19" s="17"/>
      <c r="P19" s="159">
        <f>P18/8.61</f>
        <v>952.38095238095241</v>
      </c>
      <c r="Q19" s="48">
        <f>Q18/8.61</f>
        <v>987.22415795586539</v>
      </c>
      <c r="R19" s="48">
        <f>R18/8.61</f>
        <v>987.22415795586539</v>
      </c>
      <c r="S19" s="48">
        <f>S18/8.61</f>
        <v>1068.5249709639954</v>
      </c>
      <c r="T19" s="48">
        <v>743.32171893147506</v>
      </c>
      <c r="U19" s="48">
        <v>508.13008130081306</v>
      </c>
      <c r="V19" s="48">
        <v>508.13008130081306</v>
      </c>
      <c r="W19" s="48">
        <f>W18/8.61</f>
        <v>508.13008130081306</v>
      </c>
      <c r="X19" s="53">
        <f>X18/8.61</f>
        <v>406.50406504065046</v>
      </c>
      <c r="Y19" s="53">
        <v>406.50406504065046</v>
      </c>
      <c r="Z19" s="53">
        <v>406.50406504065046</v>
      </c>
      <c r="AA19" s="38">
        <v>360.16260162601628</v>
      </c>
      <c r="AB19" s="38">
        <v>348.43205574912895</v>
      </c>
      <c r="AC19" s="38">
        <v>348.43205574912895</v>
      </c>
      <c r="AD19" s="33">
        <v>360</v>
      </c>
      <c r="AE19" s="8">
        <v>288</v>
      </c>
      <c r="AF19" s="9" t="s">
        <v>34</v>
      </c>
    </row>
    <row r="20" spans="1:33" ht="21" x14ac:dyDescent="0.35">
      <c r="A20" t="s">
        <v>84</v>
      </c>
      <c r="B20" s="151"/>
      <c r="C20" s="77"/>
      <c r="D20" s="89" t="s">
        <v>10</v>
      </c>
      <c r="E20" s="92"/>
      <c r="F20" s="93"/>
      <c r="G20" s="86"/>
      <c r="H20" s="24"/>
      <c r="I20" s="99"/>
      <c r="J20" s="30"/>
      <c r="K20" s="18"/>
      <c r="L20" s="31"/>
      <c r="M20" s="32"/>
      <c r="N20" s="3"/>
      <c r="O20" s="17"/>
      <c r="P20" s="95"/>
      <c r="Q20" s="95"/>
      <c r="R20" s="95"/>
      <c r="S20" s="95"/>
      <c r="T20" s="95"/>
      <c r="U20" s="95"/>
      <c r="V20" s="48"/>
      <c r="W20" s="48"/>
      <c r="X20" s="53"/>
      <c r="Y20" s="53"/>
      <c r="Z20" s="53"/>
      <c r="AA20" s="33"/>
      <c r="AB20" s="33"/>
      <c r="AC20" s="33"/>
      <c r="AD20" s="33">
        <v>0</v>
      </c>
      <c r="AE20" s="8"/>
      <c r="AF20" s="9"/>
    </row>
    <row r="21" spans="1:33" ht="21" x14ac:dyDescent="0.35">
      <c r="A21" t="s">
        <v>84</v>
      </c>
      <c r="B21" s="151">
        <v>2800</v>
      </c>
      <c r="C21" s="77"/>
      <c r="D21" s="12" t="s">
        <v>1</v>
      </c>
      <c r="E21" s="13">
        <f t="shared" ref="E21:F22" si="8">I21</f>
        <v>6600</v>
      </c>
      <c r="F21" s="19">
        <f t="shared" si="8"/>
        <v>4300</v>
      </c>
      <c r="G21" s="86"/>
      <c r="H21" s="24"/>
      <c r="I21" s="14">
        <f t="shared" si="6"/>
        <v>6600</v>
      </c>
      <c r="J21" s="15">
        <f t="shared" si="6"/>
        <v>4300</v>
      </c>
      <c r="K21" s="18"/>
      <c r="L21" s="3">
        <f>P21*2</f>
        <v>6600</v>
      </c>
      <c r="M21" s="4">
        <f>P21*1.3</f>
        <v>4290</v>
      </c>
      <c r="N21" s="3"/>
      <c r="O21" s="17"/>
      <c r="P21" s="102">
        <v>3300</v>
      </c>
      <c r="Q21" s="147">
        <v>3300</v>
      </c>
      <c r="R21" s="102">
        <v>3300</v>
      </c>
      <c r="S21" s="61">
        <f>Y21*1.25</f>
        <v>4125</v>
      </c>
      <c r="T21" s="61">
        <v>4125</v>
      </c>
      <c r="U21" s="61">
        <v>4125</v>
      </c>
      <c r="V21" s="61">
        <v>4125</v>
      </c>
      <c r="W21" s="61">
        <f>Y21*1.25</f>
        <v>4125</v>
      </c>
      <c r="X21" s="45">
        <v>3300</v>
      </c>
      <c r="Y21" s="45">
        <v>3300</v>
      </c>
      <c r="Z21" s="52">
        <v>2400</v>
      </c>
      <c r="AA21" s="33">
        <v>2250</v>
      </c>
      <c r="AB21" s="33">
        <v>2250</v>
      </c>
      <c r="AC21" s="33">
        <v>2250</v>
      </c>
      <c r="AD21" s="33">
        <v>2250</v>
      </c>
      <c r="AE21" s="33">
        <v>1800</v>
      </c>
      <c r="AF21" s="20">
        <v>45138</v>
      </c>
      <c r="AG21" s="22"/>
    </row>
    <row r="22" spans="1:33" ht="21" x14ac:dyDescent="0.35">
      <c r="A22" t="s">
        <v>84</v>
      </c>
      <c r="B22" s="151">
        <v>560</v>
      </c>
      <c r="C22" s="77"/>
      <c r="D22" s="12" t="s">
        <v>28</v>
      </c>
      <c r="E22" s="13">
        <f t="shared" si="8"/>
        <v>1000</v>
      </c>
      <c r="F22" s="19">
        <f t="shared" si="8"/>
        <v>650</v>
      </c>
      <c r="G22" s="86"/>
      <c r="H22" s="24"/>
      <c r="I22" s="14">
        <f t="shared" si="6"/>
        <v>1000</v>
      </c>
      <c r="J22" s="15">
        <f t="shared" si="6"/>
        <v>650</v>
      </c>
      <c r="K22" s="18"/>
      <c r="L22" s="3">
        <f t="shared" si="0"/>
        <v>985.07462686567158</v>
      </c>
      <c r="M22" s="4">
        <f t="shared" si="1"/>
        <v>640.29850746268653</v>
      </c>
      <c r="N22" s="3"/>
      <c r="O22" s="17"/>
      <c r="P22" s="160">
        <f>P21/6.7</f>
        <v>492.53731343283579</v>
      </c>
      <c r="Q22" s="48">
        <f>Q21/6.7</f>
        <v>492.53731343283579</v>
      </c>
      <c r="R22" s="48">
        <f>R21/6.7</f>
        <v>492.53731343283579</v>
      </c>
      <c r="S22" s="48">
        <f>S21/6.7</f>
        <v>615.67164179104475</v>
      </c>
      <c r="T22" s="48">
        <v>615.67164179104475</v>
      </c>
      <c r="U22" s="48">
        <v>615.67164179104475</v>
      </c>
      <c r="V22" s="48">
        <v>615.67164179104475</v>
      </c>
      <c r="W22" s="48">
        <f>W21/6.7</f>
        <v>615.67164179104475</v>
      </c>
      <c r="X22" s="53">
        <f>X21/6.7</f>
        <v>492.53731343283579</v>
      </c>
      <c r="Y22" s="53">
        <v>492.53731343283579</v>
      </c>
      <c r="Z22" s="53">
        <v>358.20895522388059</v>
      </c>
      <c r="AA22" s="33">
        <v>625</v>
      </c>
      <c r="AB22" s="33">
        <v>625</v>
      </c>
      <c r="AC22" s="33">
        <v>625</v>
      </c>
      <c r="AD22" s="33">
        <v>625</v>
      </c>
      <c r="AE22" s="8">
        <v>500</v>
      </c>
      <c r="AF22" s="9" t="s">
        <v>35</v>
      </c>
    </row>
    <row r="23" spans="1:33" ht="21" x14ac:dyDescent="0.35">
      <c r="A23" t="s">
        <v>82</v>
      </c>
      <c r="B23" s="153"/>
      <c r="C23" s="77"/>
      <c r="D23" s="89" t="s">
        <v>37</v>
      </c>
      <c r="E23" s="92"/>
      <c r="F23" s="93"/>
      <c r="G23" s="86"/>
      <c r="H23" s="24"/>
      <c r="I23" s="99"/>
      <c r="J23" s="30"/>
      <c r="K23" s="18"/>
      <c r="L23" s="31"/>
      <c r="M23" s="32"/>
      <c r="N23" s="3"/>
      <c r="O23" s="17"/>
      <c r="P23" s="95"/>
      <c r="Q23" s="95"/>
      <c r="R23" s="95"/>
      <c r="S23" s="95"/>
      <c r="T23" s="95"/>
      <c r="U23" s="95"/>
      <c r="V23" s="48"/>
      <c r="W23" s="48"/>
      <c r="X23" s="53"/>
      <c r="Y23" s="53"/>
      <c r="Z23" s="53"/>
      <c r="AA23" s="33"/>
      <c r="AB23" s="33"/>
      <c r="AC23" s="33"/>
      <c r="AD23" s="33">
        <v>0</v>
      </c>
      <c r="AE23" s="8"/>
      <c r="AF23" s="9"/>
    </row>
    <row r="24" spans="1:33" ht="21" x14ac:dyDescent="0.35">
      <c r="A24" t="s">
        <v>82</v>
      </c>
      <c r="B24" s="153">
        <v>896</v>
      </c>
      <c r="C24" s="77"/>
      <c r="D24" s="12" t="s">
        <v>37</v>
      </c>
      <c r="E24" s="13">
        <f t="shared" ref="E24:F24" si="9">I24</f>
        <v>1800</v>
      </c>
      <c r="F24" s="19">
        <f t="shared" si="9"/>
        <v>1200</v>
      </c>
      <c r="G24" s="86"/>
      <c r="H24" s="24"/>
      <c r="I24" s="14">
        <f t="shared" ref="I24:J24" si="10">MROUND(L24+24,50)</f>
        <v>1800</v>
      </c>
      <c r="J24" s="15">
        <f t="shared" si="10"/>
        <v>1200</v>
      </c>
      <c r="K24" s="18"/>
      <c r="L24" s="3">
        <f>P24*2</f>
        <v>1792</v>
      </c>
      <c r="M24" s="4">
        <f>P24*1.3</f>
        <v>1164.8</v>
      </c>
      <c r="N24" s="3"/>
      <c r="O24" s="17"/>
      <c r="P24" s="102">
        <v>896</v>
      </c>
      <c r="Q24" s="102">
        <v>896</v>
      </c>
      <c r="R24" s="102">
        <v>896</v>
      </c>
      <c r="S24" s="61">
        <v>985.34</v>
      </c>
      <c r="T24" s="97">
        <v>985.34</v>
      </c>
      <c r="U24" s="97">
        <v>985.34</v>
      </c>
      <c r="V24" s="61">
        <v>687.5</v>
      </c>
      <c r="W24" s="61">
        <f>Y24*1.25</f>
        <v>687.5</v>
      </c>
      <c r="X24" s="45">
        <v>550</v>
      </c>
      <c r="Y24" s="45">
        <v>550</v>
      </c>
      <c r="Z24" s="52">
        <v>462</v>
      </c>
      <c r="AA24" s="33">
        <v>462</v>
      </c>
      <c r="AB24" s="33">
        <v>462</v>
      </c>
      <c r="AC24" s="33">
        <v>462</v>
      </c>
      <c r="AD24" s="33">
        <v>2250</v>
      </c>
      <c r="AE24" s="33">
        <v>1800</v>
      </c>
      <c r="AF24" s="20">
        <v>45138</v>
      </c>
      <c r="AG24" s="22"/>
    </row>
    <row r="25" spans="1:33" ht="21" x14ac:dyDescent="0.35">
      <c r="A25" t="s">
        <v>82</v>
      </c>
      <c r="B25" s="153"/>
      <c r="C25" s="77"/>
      <c r="D25" s="89" t="s">
        <v>71</v>
      </c>
      <c r="E25" s="92"/>
      <c r="F25" s="93"/>
      <c r="G25" s="86"/>
      <c r="H25" s="24"/>
      <c r="I25" s="99"/>
      <c r="J25" s="30"/>
      <c r="K25" s="18"/>
      <c r="L25" s="31"/>
      <c r="M25" s="32"/>
      <c r="N25" s="3"/>
      <c r="O25" s="17"/>
      <c r="P25" s="95"/>
      <c r="Q25" s="95"/>
      <c r="R25" s="95"/>
      <c r="S25" s="95"/>
      <c r="T25" s="95"/>
      <c r="U25" s="95"/>
      <c r="V25" s="48"/>
      <c r="W25" s="48"/>
      <c r="X25" s="53"/>
      <c r="Y25" s="53"/>
      <c r="Z25" s="53"/>
      <c r="AA25" s="33"/>
      <c r="AB25" s="33"/>
      <c r="AC25" s="33"/>
      <c r="AD25" s="33">
        <v>0</v>
      </c>
      <c r="AE25" s="8"/>
      <c r="AF25" s="9"/>
    </row>
    <row r="26" spans="1:33" ht="21" x14ac:dyDescent="0.35">
      <c r="A26" t="s">
        <v>82</v>
      </c>
      <c r="B26" s="153">
        <v>20175</v>
      </c>
      <c r="C26" s="77"/>
      <c r="D26" s="12" t="s">
        <v>72</v>
      </c>
      <c r="E26" s="13">
        <f t="shared" ref="E26:F26" si="11">I26</f>
        <v>40350</v>
      </c>
      <c r="F26" s="19">
        <f t="shared" si="11"/>
        <v>26250</v>
      </c>
      <c r="G26" s="86"/>
      <c r="H26" s="24"/>
      <c r="I26" s="14">
        <f t="shared" ref="I26:J26" si="12">MROUND(L26+24,50)</f>
        <v>40350</v>
      </c>
      <c r="J26" s="15">
        <f t="shared" si="12"/>
        <v>26250</v>
      </c>
      <c r="K26" s="18"/>
      <c r="L26" s="3">
        <f>P26*2</f>
        <v>40350</v>
      </c>
      <c r="M26" s="4">
        <f>P26*1.3</f>
        <v>26227.5</v>
      </c>
      <c r="N26" s="3"/>
      <c r="O26" s="17"/>
      <c r="P26" s="45">
        <v>20175</v>
      </c>
      <c r="Q26" s="61">
        <v>20175</v>
      </c>
      <c r="R26" s="61">
        <v>20175</v>
      </c>
      <c r="S26" s="61">
        <v>20175</v>
      </c>
      <c r="T26" s="144">
        <v>20175</v>
      </c>
      <c r="U26" s="97"/>
      <c r="V26" s="61"/>
      <c r="W26" s="61"/>
      <c r="X26" s="45"/>
      <c r="Y26" s="45"/>
      <c r="Z26" s="52"/>
      <c r="AA26" s="33"/>
      <c r="AB26" s="33"/>
      <c r="AC26" s="33"/>
      <c r="AD26" s="33"/>
      <c r="AE26" s="33"/>
      <c r="AF26" s="20"/>
      <c r="AG26" s="22"/>
    </row>
    <row r="27" spans="1:33" ht="21" x14ac:dyDescent="0.35">
      <c r="A27" t="s">
        <v>82</v>
      </c>
      <c r="B27" s="153">
        <v>20175</v>
      </c>
      <c r="C27" s="77"/>
      <c r="D27" s="12" t="s">
        <v>85</v>
      </c>
      <c r="E27" s="13">
        <v>6800</v>
      </c>
      <c r="F27" s="19">
        <v>4400</v>
      </c>
      <c r="G27" s="86"/>
      <c r="H27" s="24"/>
      <c r="I27" s="14">
        <f t="shared" si="6"/>
        <v>0</v>
      </c>
      <c r="J27" s="15">
        <f t="shared" si="6"/>
        <v>0</v>
      </c>
      <c r="K27" s="18"/>
      <c r="L27" s="3">
        <f>P27*2</f>
        <v>0</v>
      </c>
      <c r="M27" s="4">
        <f>P27*1.3</f>
        <v>0</v>
      </c>
      <c r="N27" s="3"/>
      <c r="O27" s="17"/>
      <c r="P27" s="61"/>
      <c r="Q27" s="61"/>
      <c r="R27" s="61"/>
      <c r="S27" s="61"/>
      <c r="T27" s="144"/>
      <c r="U27" s="97"/>
      <c r="V27" s="61"/>
      <c r="W27" s="61"/>
      <c r="X27" s="45"/>
      <c r="Y27" s="45"/>
      <c r="Z27" s="52"/>
      <c r="AA27" s="33"/>
      <c r="AB27" s="33"/>
      <c r="AC27" s="33"/>
      <c r="AD27" s="33"/>
      <c r="AE27" s="33"/>
      <c r="AF27" s="20"/>
      <c r="AG27" s="22"/>
    </row>
    <row r="28" spans="1:33" ht="9.9499999999999993" customHeight="1" x14ac:dyDescent="0.35">
      <c r="C28" s="78"/>
      <c r="D28" s="79"/>
      <c r="E28" s="80"/>
      <c r="F28" s="87"/>
      <c r="G28" s="88"/>
      <c r="H28" s="24"/>
      <c r="I28" s="14"/>
      <c r="J28" s="15"/>
      <c r="K28" s="18"/>
      <c r="L28" s="3"/>
      <c r="M28" s="3"/>
      <c r="N28" s="3"/>
      <c r="O28" s="17"/>
      <c r="P28" s="62"/>
      <c r="Q28" s="62"/>
      <c r="R28" s="62"/>
      <c r="S28" s="62"/>
      <c r="T28" s="62"/>
      <c r="U28" s="62"/>
      <c r="V28" s="62"/>
      <c r="W28" s="62"/>
      <c r="X28" s="63"/>
      <c r="Y28" s="63"/>
      <c r="Z28" s="63"/>
      <c r="AA28" s="63"/>
      <c r="AB28" s="63"/>
      <c r="AC28" s="63"/>
      <c r="AD28" s="64"/>
      <c r="AE28" s="25"/>
      <c r="AF28" s="26"/>
    </row>
    <row r="31" spans="1:33" ht="9.9499999999999993" customHeight="1" x14ac:dyDescent="0.25">
      <c r="C31" s="74"/>
      <c r="D31" s="75"/>
      <c r="E31" s="75"/>
      <c r="F31" s="75"/>
      <c r="G31" s="76"/>
    </row>
    <row r="32" spans="1:33" s="1" customFormat="1" ht="24.75" x14ac:dyDescent="0.5">
      <c r="A32"/>
      <c r="B32"/>
      <c r="C32" s="77"/>
      <c r="D32" s="213" t="s">
        <v>62</v>
      </c>
      <c r="E32" s="214"/>
      <c r="F32" s="215"/>
      <c r="G32" s="86"/>
      <c r="H32" s="24"/>
      <c r="I32" s="21" t="s">
        <v>55</v>
      </c>
      <c r="J32" s="16"/>
      <c r="K32" s="18"/>
      <c r="L32" s="2">
        <v>2.5</v>
      </c>
      <c r="M32" s="5">
        <v>1.5</v>
      </c>
      <c r="N32" s="3"/>
      <c r="O32" s="17"/>
      <c r="P32" s="126">
        <v>45341</v>
      </c>
      <c r="Q32" s="126">
        <v>45341</v>
      </c>
      <c r="R32" s="126">
        <v>45341</v>
      </c>
      <c r="S32" s="126">
        <v>45341</v>
      </c>
      <c r="T32" s="126">
        <v>45341</v>
      </c>
      <c r="U32" s="105"/>
      <c r="V32" s="105"/>
      <c r="W32" s="105"/>
      <c r="X32" s="106"/>
      <c r="Y32" s="106"/>
      <c r="Z32" s="106"/>
      <c r="AA32" s="106"/>
      <c r="AB32" s="106"/>
      <c r="AC32" s="106"/>
      <c r="AD32" s="106"/>
      <c r="AE32" s="107"/>
      <c r="AF32" s="107"/>
    </row>
    <row r="33" spans="1:33" ht="9.9499999999999993" customHeight="1" x14ac:dyDescent="0.35">
      <c r="C33" s="78"/>
      <c r="D33" s="73"/>
      <c r="E33" s="73"/>
      <c r="F33" s="73"/>
      <c r="G33" s="88"/>
      <c r="H33" s="24"/>
      <c r="I33" s="98"/>
      <c r="J33" s="15"/>
      <c r="K33" s="3"/>
      <c r="L33" s="3"/>
      <c r="M33" s="4"/>
      <c r="N33" s="3"/>
      <c r="O33" s="46"/>
      <c r="P33" s="127"/>
      <c r="Q33" s="127"/>
      <c r="R33" s="127"/>
      <c r="S33" s="127"/>
      <c r="T33" s="127"/>
      <c r="U33" s="108"/>
      <c r="V33" s="108"/>
      <c r="W33" s="109"/>
      <c r="X33" s="110"/>
      <c r="Y33" s="110"/>
      <c r="Z33" s="110"/>
      <c r="AA33" s="110"/>
      <c r="AB33" s="110"/>
      <c r="AC33" s="111"/>
      <c r="AD33" s="108"/>
      <c r="AE33" s="107"/>
      <c r="AF33" s="107"/>
      <c r="AG33" s="34"/>
    </row>
    <row r="34" spans="1:33" ht="9.9499999999999993" customHeight="1" x14ac:dyDescent="0.35">
      <c r="C34" s="24"/>
      <c r="D34" s="71"/>
      <c r="E34" s="72"/>
      <c r="F34" s="7"/>
      <c r="G34" s="24"/>
      <c r="H34" s="24"/>
      <c r="I34" s="14"/>
      <c r="J34" s="15"/>
      <c r="K34" s="18"/>
      <c r="L34" s="3"/>
      <c r="M34" s="3"/>
      <c r="N34" s="3"/>
      <c r="O34" s="17"/>
      <c r="P34" s="128"/>
      <c r="Q34" s="128"/>
      <c r="R34" s="128"/>
      <c r="S34" s="128"/>
      <c r="T34" s="128"/>
      <c r="U34" s="112"/>
      <c r="V34" s="113"/>
      <c r="W34" s="113"/>
      <c r="X34" s="114"/>
      <c r="Y34" s="114"/>
      <c r="Z34" s="114"/>
      <c r="AA34" s="114"/>
      <c r="AB34" s="114"/>
      <c r="AC34" s="114"/>
      <c r="AD34" s="115"/>
      <c r="AE34" s="107"/>
      <c r="AF34" s="107"/>
    </row>
    <row r="35" spans="1:33" ht="9.9499999999999993" customHeight="1" x14ac:dyDescent="0.35">
      <c r="C35" s="81"/>
      <c r="D35" s="82"/>
      <c r="E35" s="83"/>
      <c r="F35" s="84"/>
      <c r="G35" s="85"/>
      <c r="H35" s="24"/>
      <c r="I35" s="14"/>
      <c r="J35" s="15"/>
      <c r="K35" s="18"/>
      <c r="L35" s="3"/>
      <c r="M35" s="3"/>
      <c r="N35" s="3"/>
      <c r="O35" s="17"/>
      <c r="P35" s="129"/>
      <c r="Q35" s="129"/>
      <c r="R35" s="129"/>
      <c r="S35" s="129"/>
      <c r="T35" s="129"/>
      <c r="U35" s="113"/>
      <c r="V35" s="113"/>
      <c r="W35" s="113"/>
      <c r="X35" s="114"/>
      <c r="Y35" s="114"/>
      <c r="Z35" s="114"/>
      <c r="AA35" s="114"/>
      <c r="AB35" s="114"/>
      <c r="AC35" s="114"/>
      <c r="AD35" s="115"/>
      <c r="AE35" s="107"/>
      <c r="AF35" s="107"/>
    </row>
    <row r="36" spans="1:33" ht="21" x14ac:dyDescent="0.35">
      <c r="C36" s="77"/>
      <c r="D36" s="123" t="s">
        <v>63</v>
      </c>
      <c r="E36" s="124"/>
      <c r="F36" s="125"/>
      <c r="G36" s="86"/>
      <c r="H36" s="24"/>
      <c r="I36" s="201"/>
      <c r="J36" s="202"/>
      <c r="K36" s="18"/>
      <c r="L36" s="203"/>
      <c r="M36" s="204"/>
      <c r="N36" s="3"/>
      <c r="O36" s="17"/>
      <c r="P36" s="130"/>
      <c r="Q36" s="130"/>
      <c r="R36" s="130"/>
      <c r="S36" s="130"/>
      <c r="T36" s="130"/>
      <c r="U36" s="113"/>
      <c r="V36" s="113"/>
      <c r="W36" s="113"/>
      <c r="X36" s="115"/>
      <c r="Y36" s="115"/>
      <c r="Z36" s="115"/>
      <c r="AA36" s="115"/>
      <c r="AB36" s="115"/>
      <c r="AC36" s="115"/>
      <c r="AD36" s="115"/>
      <c r="AE36" s="107"/>
      <c r="AF36" s="107"/>
    </row>
    <row r="37" spans="1:33" ht="21" x14ac:dyDescent="0.35">
      <c r="C37" s="77"/>
      <c r="D37" s="10" t="s">
        <v>64</v>
      </c>
      <c r="E37" s="11">
        <f>I37</f>
        <v>6200</v>
      </c>
      <c r="F37" s="19">
        <f>J37</f>
        <v>3750</v>
      </c>
      <c r="G37" s="86"/>
      <c r="H37" s="24"/>
      <c r="I37" s="14">
        <f>MROUND(L37+24,50)</f>
        <v>6200</v>
      </c>
      <c r="J37" s="15">
        <f>MROUND(M37+24,50)</f>
        <v>3750</v>
      </c>
      <c r="K37" s="18"/>
      <c r="L37" s="3">
        <f>P37*$L$32</f>
        <v>6180</v>
      </c>
      <c r="M37" s="4">
        <f>P37*$M$32</f>
        <v>3708</v>
      </c>
      <c r="N37" s="3"/>
      <c r="O37" s="42"/>
      <c r="P37" s="130">
        <v>2472</v>
      </c>
      <c r="Q37" s="130">
        <v>2472</v>
      </c>
      <c r="R37" s="130">
        <v>2472</v>
      </c>
      <c r="S37" s="130">
        <v>2472</v>
      </c>
      <c r="T37" s="130">
        <v>2472</v>
      </c>
      <c r="U37" s="116"/>
      <c r="V37" s="113"/>
      <c r="W37" s="113"/>
      <c r="X37" s="117"/>
      <c r="Y37" s="117"/>
      <c r="Z37" s="118"/>
      <c r="AA37" s="114"/>
      <c r="AB37" s="114"/>
      <c r="AC37" s="114"/>
      <c r="AD37" s="115"/>
      <c r="AE37" s="115"/>
      <c r="AF37" s="119"/>
      <c r="AG37" s="22"/>
    </row>
    <row r="38" spans="1:33" ht="21" x14ac:dyDescent="0.35">
      <c r="C38" s="77"/>
      <c r="D38" s="10" t="s">
        <v>65</v>
      </c>
      <c r="E38" s="11">
        <f t="shared" ref="E38:F38" si="13">I38</f>
        <v>3500</v>
      </c>
      <c r="F38" s="19">
        <f t="shared" si="13"/>
        <v>2100</v>
      </c>
      <c r="G38" s="86"/>
      <c r="H38" s="24"/>
      <c r="I38" s="14">
        <f t="shared" ref="I38:J38" si="14">MROUND(L38+24,50)</f>
        <v>3500</v>
      </c>
      <c r="J38" s="15">
        <f t="shared" si="14"/>
        <v>2100</v>
      </c>
      <c r="K38" s="18"/>
      <c r="L38" s="3">
        <f>P38*$L$32</f>
        <v>3500</v>
      </c>
      <c r="M38" s="4">
        <f>P38*$M$32</f>
        <v>2100</v>
      </c>
      <c r="N38" s="3"/>
      <c r="O38" s="17"/>
      <c r="P38" s="130">
        <v>1400</v>
      </c>
      <c r="Q38" s="130">
        <v>1400</v>
      </c>
      <c r="R38" s="130">
        <v>1400</v>
      </c>
      <c r="S38" s="130">
        <v>1400</v>
      </c>
      <c r="T38" s="130">
        <v>1400</v>
      </c>
      <c r="U38" s="113"/>
      <c r="V38" s="113"/>
      <c r="W38" s="113"/>
      <c r="X38" s="118"/>
      <c r="Y38" s="118"/>
      <c r="Z38" s="118"/>
      <c r="AA38" s="114"/>
      <c r="AB38" s="114"/>
      <c r="AC38" s="114"/>
      <c r="AD38" s="115"/>
      <c r="AE38" s="107"/>
      <c r="AF38" s="119"/>
    </row>
    <row r="39" spans="1:33" ht="21" x14ac:dyDescent="0.35">
      <c r="C39" s="77"/>
      <c r="D39" s="123" t="s">
        <v>66</v>
      </c>
      <c r="E39" s="124"/>
      <c r="F39" s="125"/>
      <c r="G39" s="86"/>
      <c r="H39" s="24"/>
      <c r="I39" s="99"/>
      <c r="J39" s="30"/>
      <c r="K39" s="18"/>
      <c r="L39" s="31"/>
      <c r="M39" s="32"/>
      <c r="N39" s="3"/>
      <c r="O39" s="17"/>
      <c r="P39" s="130"/>
      <c r="Q39" s="130"/>
      <c r="R39" s="130"/>
      <c r="S39" s="130"/>
      <c r="T39" s="130"/>
      <c r="U39" s="113"/>
      <c r="V39" s="113"/>
      <c r="W39" s="113"/>
      <c r="X39" s="118"/>
      <c r="Y39" s="118"/>
      <c r="Z39" s="118"/>
      <c r="AA39" s="115"/>
      <c r="AB39" s="115"/>
      <c r="AC39" s="115"/>
      <c r="AD39" s="115"/>
      <c r="AE39" s="107"/>
      <c r="AF39" s="107"/>
    </row>
    <row r="40" spans="1:33" ht="21" x14ac:dyDescent="0.35">
      <c r="A40" t="s">
        <v>5</v>
      </c>
      <c r="C40" s="77"/>
      <c r="D40" s="10" t="s">
        <v>60</v>
      </c>
      <c r="E40" s="11">
        <f>I40</f>
        <v>3100</v>
      </c>
      <c r="F40" s="19">
        <f>J40</f>
        <v>1900</v>
      </c>
      <c r="G40" s="86"/>
      <c r="H40" s="24"/>
      <c r="I40" s="14">
        <f>MROUND(L40+24,50)</f>
        <v>3100</v>
      </c>
      <c r="J40" s="15">
        <f>MROUND(M40+24,50)</f>
        <v>1900</v>
      </c>
      <c r="K40" s="18"/>
      <c r="L40" s="3">
        <f>P40*$L$32</f>
        <v>3100</v>
      </c>
      <c r="M40" s="4">
        <f>P40*$M$32</f>
        <v>1860</v>
      </c>
      <c r="N40" s="3"/>
      <c r="O40" s="17"/>
      <c r="P40" s="130">
        <v>1240</v>
      </c>
      <c r="Q40" s="130">
        <v>1240</v>
      </c>
      <c r="R40" s="130">
        <v>1240</v>
      </c>
      <c r="S40" s="130">
        <v>1240</v>
      </c>
      <c r="T40" s="130">
        <v>1240</v>
      </c>
      <c r="U40" s="116"/>
      <c r="V40" s="113"/>
      <c r="W40" s="113"/>
      <c r="X40" s="117"/>
      <c r="Y40" s="117"/>
      <c r="Z40" s="118"/>
      <c r="AA40" s="114"/>
      <c r="AB40" s="114"/>
      <c r="AC40" s="114"/>
      <c r="AD40" s="115"/>
      <c r="AE40" s="115"/>
      <c r="AF40" s="119"/>
      <c r="AG40" s="22"/>
    </row>
    <row r="41" spans="1:33" ht="21" x14ac:dyDescent="0.35">
      <c r="C41" s="77"/>
      <c r="D41" s="10" t="s">
        <v>61</v>
      </c>
      <c r="E41" s="11">
        <f t="shared" ref="E41:F41" si="15">I41</f>
        <v>1800</v>
      </c>
      <c r="F41" s="19">
        <f t="shared" si="15"/>
        <v>1100</v>
      </c>
      <c r="G41" s="86"/>
      <c r="H41" s="24"/>
      <c r="I41" s="14">
        <f>MROUND(L41+24,50)</f>
        <v>1800</v>
      </c>
      <c r="J41" s="15">
        <f>MROUND(M41+24,50)</f>
        <v>1100</v>
      </c>
      <c r="K41" s="18"/>
      <c r="L41" s="3">
        <f>P41*$L$32</f>
        <v>1775</v>
      </c>
      <c r="M41" s="4">
        <f>P41*$M$32</f>
        <v>1065</v>
      </c>
      <c r="N41" s="3"/>
      <c r="O41" s="17"/>
      <c r="P41" s="130">
        <v>710</v>
      </c>
      <c r="Q41" s="130">
        <v>710</v>
      </c>
      <c r="R41" s="130">
        <v>710</v>
      </c>
      <c r="S41" s="130">
        <v>710</v>
      </c>
      <c r="T41" s="130">
        <v>710</v>
      </c>
      <c r="U41" s="113"/>
      <c r="V41" s="113"/>
      <c r="W41" s="113"/>
      <c r="X41" s="118"/>
      <c r="Y41" s="118"/>
      <c r="Z41" s="118"/>
      <c r="AA41" s="114"/>
      <c r="AB41" s="114"/>
      <c r="AC41" s="114"/>
      <c r="AD41" s="115"/>
      <c r="AE41" s="107"/>
      <c r="AF41" s="119"/>
    </row>
    <row r="42" spans="1:33" ht="21" x14ac:dyDescent="0.35">
      <c r="C42" s="77"/>
      <c r="D42" s="123" t="s">
        <v>52</v>
      </c>
      <c r="E42" s="124"/>
      <c r="F42" s="125"/>
      <c r="G42" s="86"/>
      <c r="H42" s="24"/>
      <c r="I42" s="99"/>
      <c r="J42" s="30"/>
      <c r="K42" s="18"/>
      <c r="L42" s="31"/>
      <c r="M42" s="32"/>
      <c r="N42" s="3"/>
      <c r="O42" s="17"/>
      <c r="P42" s="130"/>
      <c r="Q42" s="130"/>
      <c r="R42" s="130"/>
      <c r="S42" s="130"/>
      <c r="T42" s="130"/>
      <c r="U42" s="113"/>
      <c r="V42" s="113"/>
      <c r="W42" s="113"/>
      <c r="X42" s="118"/>
      <c r="Y42" s="118"/>
      <c r="Z42" s="118"/>
      <c r="AA42" s="115"/>
      <c r="AB42" s="115"/>
      <c r="AC42" s="115"/>
      <c r="AD42" s="115"/>
      <c r="AE42" s="107"/>
      <c r="AF42" s="107"/>
    </row>
    <row r="43" spans="1:33" ht="21" x14ac:dyDescent="0.35">
      <c r="A43" t="s">
        <v>5</v>
      </c>
      <c r="C43" s="77"/>
      <c r="D43" s="10" t="s">
        <v>50</v>
      </c>
      <c r="E43" s="11">
        <f>I43</f>
        <v>3750</v>
      </c>
      <c r="F43" s="19">
        <f>J43</f>
        <v>2250</v>
      </c>
      <c r="G43" s="86"/>
      <c r="H43" s="24"/>
      <c r="I43" s="14">
        <f>MROUND(L43+24,50)</f>
        <v>3750</v>
      </c>
      <c r="J43" s="15">
        <f>MROUND(M43+24,50)</f>
        <v>2250</v>
      </c>
      <c r="K43" s="18"/>
      <c r="L43" s="3">
        <f>P43*$L$32</f>
        <v>3750</v>
      </c>
      <c r="M43" s="4">
        <f>P43*$M$32</f>
        <v>2250</v>
      </c>
      <c r="N43" s="3"/>
      <c r="O43" s="17"/>
      <c r="P43" s="130">
        <v>1500</v>
      </c>
      <c r="Q43" s="130">
        <v>1500</v>
      </c>
      <c r="R43" s="130">
        <v>1500</v>
      </c>
      <c r="S43" s="130">
        <v>1500</v>
      </c>
      <c r="T43" s="130">
        <v>1500</v>
      </c>
      <c r="U43" s="116"/>
      <c r="V43" s="113"/>
      <c r="W43" s="113"/>
      <c r="X43" s="118"/>
      <c r="Y43" s="118"/>
      <c r="Z43" s="118"/>
      <c r="AA43" s="120"/>
      <c r="AB43" s="120"/>
      <c r="AC43" s="120"/>
      <c r="AD43" s="115"/>
      <c r="AE43" s="115"/>
      <c r="AF43" s="119"/>
      <c r="AG43" s="22"/>
    </row>
    <row r="44" spans="1:33" ht="21" x14ac:dyDescent="0.35">
      <c r="C44" s="77"/>
      <c r="D44" s="10" t="s">
        <v>56</v>
      </c>
      <c r="E44" s="11">
        <f t="shared" ref="E44:F44" si="16">I44</f>
        <v>2000</v>
      </c>
      <c r="F44" s="19">
        <f t="shared" si="16"/>
        <v>1200</v>
      </c>
      <c r="G44" s="86"/>
      <c r="H44" s="24"/>
      <c r="I44" s="14">
        <f t="shared" ref="I44:J44" si="17">MROUND(L44+24,50)</f>
        <v>2000</v>
      </c>
      <c r="J44" s="15">
        <f t="shared" si="17"/>
        <v>1200</v>
      </c>
      <c r="K44" s="18"/>
      <c r="L44" s="3">
        <f>P44*$L$32</f>
        <v>2000</v>
      </c>
      <c r="M44" s="4">
        <f>P44*$M$32</f>
        <v>1200</v>
      </c>
      <c r="N44" s="3"/>
      <c r="O44" s="17"/>
      <c r="P44" s="130">
        <v>800</v>
      </c>
      <c r="Q44" s="130">
        <v>800</v>
      </c>
      <c r="R44" s="130">
        <v>800</v>
      </c>
      <c r="S44" s="130">
        <v>800</v>
      </c>
      <c r="T44" s="130">
        <v>800</v>
      </c>
      <c r="U44" s="113"/>
      <c r="V44" s="113"/>
      <c r="W44" s="113"/>
      <c r="X44" s="118"/>
      <c r="Y44" s="118"/>
      <c r="Z44" s="118"/>
      <c r="AA44" s="120"/>
      <c r="AB44" s="120"/>
      <c r="AC44" s="120"/>
      <c r="AD44" s="115"/>
      <c r="AE44" s="107"/>
      <c r="AF44" s="119"/>
    </row>
    <row r="45" spans="1:33" ht="21" x14ac:dyDescent="0.35">
      <c r="C45" s="77"/>
      <c r="D45" s="123" t="s">
        <v>53</v>
      </c>
      <c r="E45" s="124"/>
      <c r="F45" s="125"/>
      <c r="G45" s="86"/>
      <c r="H45" s="24"/>
      <c r="I45" s="99"/>
      <c r="J45" s="30"/>
      <c r="K45" s="18"/>
      <c r="L45" s="31"/>
      <c r="M45" s="32"/>
      <c r="N45" s="3"/>
      <c r="O45" s="17"/>
      <c r="P45" s="130"/>
      <c r="Q45" s="130"/>
      <c r="R45" s="130"/>
      <c r="S45" s="130"/>
      <c r="T45" s="130"/>
      <c r="U45" s="113"/>
      <c r="V45" s="113"/>
      <c r="W45" s="113"/>
      <c r="X45" s="118"/>
      <c r="Y45" s="118"/>
      <c r="Z45" s="118"/>
      <c r="AA45" s="115"/>
      <c r="AB45" s="115"/>
      <c r="AC45" s="115"/>
      <c r="AD45" s="115"/>
      <c r="AE45" s="107"/>
      <c r="AF45" s="107"/>
    </row>
    <row r="46" spans="1:33" ht="21" x14ac:dyDescent="0.35">
      <c r="A46" t="s">
        <v>5</v>
      </c>
      <c r="C46" s="77"/>
      <c r="D46" s="10" t="s">
        <v>57</v>
      </c>
      <c r="E46" s="11">
        <f t="shared" ref="E46:F47" si="18">I46</f>
        <v>5700</v>
      </c>
      <c r="F46" s="19">
        <f t="shared" si="18"/>
        <v>3450</v>
      </c>
      <c r="G46" s="86"/>
      <c r="H46" s="24"/>
      <c r="I46" s="14">
        <f t="shared" ref="I46:J47" si="19">MROUND(L46+24,50)</f>
        <v>5700</v>
      </c>
      <c r="J46" s="15">
        <f t="shared" si="19"/>
        <v>3450</v>
      </c>
      <c r="K46" s="18"/>
      <c r="L46" s="3">
        <f>P46*$L$32</f>
        <v>5675</v>
      </c>
      <c r="M46" s="4">
        <f>P46*$M$32</f>
        <v>3405</v>
      </c>
      <c r="N46" s="3"/>
      <c r="O46" s="49"/>
      <c r="P46" s="130">
        <v>2270</v>
      </c>
      <c r="Q46" s="130">
        <v>2270</v>
      </c>
      <c r="R46" s="130">
        <v>2270</v>
      </c>
      <c r="S46" s="130">
        <v>2270</v>
      </c>
      <c r="T46" s="130">
        <v>2270</v>
      </c>
      <c r="U46" s="113"/>
      <c r="V46" s="113"/>
      <c r="W46" s="113"/>
      <c r="X46" s="121"/>
      <c r="Y46" s="121"/>
      <c r="Z46" s="121"/>
      <c r="AA46" s="122"/>
      <c r="AB46" s="114"/>
      <c r="AC46" s="114"/>
      <c r="AD46" s="115"/>
      <c r="AE46" s="115"/>
      <c r="AF46" s="119"/>
      <c r="AG46" s="22"/>
    </row>
    <row r="47" spans="1:33" ht="21" x14ac:dyDescent="0.35">
      <c r="C47" s="77"/>
      <c r="D47" s="10" t="s">
        <v>58</v>
      </c>
      <c r="E47" s="11">
        <f t="shared" si="18"/>
        <v>3250</v>
      </c>
      <c r="F47" s="19">
        <f t="shared" si="18"/>
        <v>1950</v>
      </c>
      <c r="G47" s="86"/>
      <c r="H47" s="24"/>
      <c r="I47" s="14">
        <f t="shared" si="19"/>
        <v>3250</v>
      </c>
      <c r="J47" s="15">
        <f t="shared" si="19"/>
        <v>1950</v>
      </c>
      <c r="K47" s="18"/>
      <c r="L47" s="3">
        <f>P47*$L$32</f>
        <v>3250</v>
      </c>
      <c r="M47" s="4">
        <f>P47*$M$32</f>
        <v>1950</v>
      </c>
      <c r="N47" s="3"/>
      <c r="O47" s="17"/>
      <c r="P47" s="130">
        <v>1300</v>
      </c>
      <c r="Q47" s="130">
        <v>1300</v>
      </c>
      <c r="R47" s="130">
        <v>1300</v>
      </c>
      <c r="S47" s="130">
        <v>1300</v>
      </c>
      <c r="T47" s="130">
        <v>1300</v>
      </c>
      <c r="U47" s="113"/>
      <c r="V47" s="113"/>
      <c r="W47" s="113"/>
      <c r="X47" s="118"/>
      <c r="Y47" s="118"/>
      <c r="Z47" s="118"/>
      <c r="AA47" s="114"/>
      <c r="AB47" s="114"/>
      <c r="AC47" s="114"/>
      <c r="AD47" s="115"/>
      <c r="AE47" s="107"/>
      <c r="AF47" s="107"/>
    </row>
    <row r="48" spans="1:33" ht="21" x14ac:dyDescent="0.35">
      <c r="C48" s="77"/>
      <c r="D48" s="123" t="s">
        <v>68</v>
      </c>
      <c r="E48" s="124"/>
      <c r="F48" s="125"/>
      <c r="G48" s="86"/>
      <c r="H48" s="24"/>
      <c r="I48" s="99"/>
      <c r="J48" s="30"/>
      <c r="K48" s="18"/>
      <c r="L48" s="31"/>
      <c r="M48" s="32"/>
      <c r="N48" s="3"/>
      <c r="O48" s="17"/>
      <c r="P48" s="130"/>
      <c r="Q48" s="130"/>
      <c r="R48" s="130"/>
      <c r="S48" s="130"/>
      <c r="T48" s="130"/>
      <c r="U48" s="113"/>
      <c r="V48" s="113"/>
      <c r="W48" s="113"/>
      <c r="X48" s="118"/>
      <c r="Y48" s="118"/>
      <c r="Z48" s="118"/>
      <c r="AA48" s="115"/>
      <c r="AB48" s="115"/>
      <c r="AC48" s="115"/>
      <c r="AD48" s="115"/>
      <c r="AE48" s="107"/>
      <c r="AF48" s="107"/>
    </row>
    <row r="49" spans="1:33" ht="21" x14ac:dyDescent="0.35">
      <c r="A49" t="s">
        <v>5</v>
      </c>
      <c r="C49" s="77"/>
      <c r="D49" s="12" t="s">
        <v>67</v>
      </c>
      <c r="E49" s="13">
        <f t="shared" ref="E49:F50" si="20">I49</f>
        <v>3250</v>
      </c>
      <c r="F49" s="19">
        <f t="shared" si="20"/>
        <v>1950</v>
      </c>
      <c r="G49" s="86"/>
      <c r="H49" s="24"/>
      <c r="I49" s="14">
        <f t="shared" ref="I49:J50" si="21">MROUND(L49+24,50)</f>
        <v>3250</v>
      </c>
      <c r="J49" s="15">
        <f t="shared" si="21"/>
        <v>1950</v>
      </c>
      <c r="K49" s="18"/>
      <c r="L49" s="3">
        <f>P49*$L$32</f>
        <v>3250</v>
      </c>
      <c r="M49" s="4">
        <f>P49*$M$32</f>
        <v>1950</v>
      </c>
      <c r="N49" s="3"/>
      <c r="O49" s="17"/>
      <c r="P49" s="130">
        <v>1300</v>
      </c>
      <c r="Q49" s="130">
        <v>1300</v>
      </c>
      <c r="R49" s="130">
        <v>1300</v>
      </c>
      <c r="S49" s="130">
        <v>1300</v>
      </c>
      <c r="T49" s="130">
        <v>1300</v>
      </c>
      <c r="U49" s="113"/>
      <c r="V49" s="113"/>
      <c r="W49" s="113"/>
      <c r="X49" s="117"/>
      <c r="Y49" s="117"/>
      <c r="Z49" s="118"/>
      <c r="AA49" s="115"/>
      <c r="AB49" s="115"/>
      <c r="AC49" s="115"/>
      <c r="AD49" s="115"/>
      <c r="AE49" s="115"/>
      <c r="AF49" s="119"/>
      <c r="AG49" s="22"/>
    </row>
    <row r="50" spans="1:33" ht="21" x14ac:dyDescent="0.35">
      <c r="A50" t="s">
        <v>5</v>
      </c>
      <c r="C50" s="77"/>
      <c r="D50" s="12" t="s">
        <v>69</v>
      </c>
      <c r="E50" s="13">
        <f t="shared" si="20"/>
        <v>1750</v>
      </c>
      <c r="F50" s="19">
        <f t="shared" si="20"/>
        <v>1050</v>
      </c>
      <c r="G50" s="86"/>
      <c r="H50" s="24"/>
      <c r="I50" s="14">
        <f t="shared" si="21"/>
        <v>1750</v>
      </c>
      <c r="J50" s="15">
        <f t="shared" si="21"/>
        <v>1050</v>
      </c>
      <c r="K50" s="18"/>
      <c r="L50" s="3">
        <f>P50*$L$32</f>
        <v>1750</v>
      </c>
      <c r="M50" s="4">
        <f>P50*$M$32</f>
        <v>1050</v>
      </c>
      <c r="N50" s="3"/>
      <c r="O50" s="17"/>
      <c r="P50" s="130">
        <v>700</v>
      </c>
      <c r="Q50" s="130">
        <v>700</v>
      </c>
      <c r="R50" s="130">
        <v>700</v>
      </c>
      <c r="S50" s="130">
        <v>700</v>
      </c>
      <c r="T50" s="130">
        <v>700</v>
      </c>
      <c r="U50" s="113"/>
      <c r="V50" s="113"/>
      <c r="W50" s="113"/>
      <c r="X50" s="118"/>
      <c r="Y50" s="118"/>
      <c r="Z50" s="118"/>
      <c r="AA50" s="115"/>
      <c r="AB50" s="115"/>
      <c r="AC50" s="115"/>
      <c r="AD50" s="115"/>
      <c r="AE50" s="107"/>
      <c r="AF50" s="107"/>
    </row>
    <row r="51" spans="1:33" ht="21" x14ac:dyDescent="0.35">
      <c r="C51" s="77"/>
      <c r="D51" s="123" t="s">
        <v>54</v>
      </c>
      <c r="E51" s="124"/>
      <c r="F51" s="125"/>
      <c r="G51" s="86"/>
      <c r="H51" s="24"/>
      <c r="I51" s="99"/>
      <c r="J51" s="30"/>
      <c r="K51" s="18"/>
      <c r="L51" s="31"/>
      <c r="M51" s="32"/>
      <c r="N51" s="3"/>
      <c r="O51" s="17"/>
      <c r="P51" s="130"/>
      <c r="Q51" s="130"/>
      <c r="R51" s="130"/>
      <c r="S51" s="130"/>
      <c r="T51" s="130"/>
      <c r="U51" s="113"/>
      <c r="V51" s="113"/>
      <c r="W51" s="113"/>
      <c r="X51" s="118"/>
      <c r="Y51" s="118"/>
      <c r="Z51" s="118"/>
      <c r="AA51" s="115"/>
      <c r="AB51" s="115"/>
      <c r="AC51" s="115"/>
      <c r="AD51" s="115"/>
      <c r="AE51" s="107"/>
      <c r="AF51" s="107"/>
    </row>
    <row r="52" spans="1:33" ht="21" x14ac:dyDescent="0.35">
      <c r="A52" t="s">
        <v>5</v>
      </c>
      <c r="C52" s="77"/>
      <c r="D52" s="12" t="s">
        <v>51</v>
      </c>
      <c r="E52" s="13">
        <f t="shared" ref="E52:F53" si="22">I52</f>
        <v>7000</v>
      </c>
      <c r="F52" s="19">
        <f t="shared" si="22"/>
        <v>4200</v>
      </c>
      <c r="G52" s="86"/>
      <c r="H52" s="24"/>
      <c r="I52" s="14">
        <f t="shared" ref="I52:J53" si="23">MROUND(L52+24,50)</f>
        <v>7000</v>
      </c>
      <c r="J52" s="15">
        <f t="shared" si="23"/>
        <v>4200</v>
      </c>
      <c r="K52" s="18"/>
      <c r="L52" s="3">
        <f>P52*$L$32</f>
        <v>6952.4249999999993</v>
      </c>
      <c r="M52" s="4">
        <f>P52*$M$32</f>
        <v>4171.4549999999999</v>
      </c>
      <c r="N52" s="3"/>
      <c r="O52" s="17"/>
      <c r="P52" s="130">
        <v>2780.97</v>
      </c>
      <c r="Q52" s="130">
        <v>2780.97</v>
      </c>
      <c r="R52" s="130">
        <v>2780.97</v>
      </c>
      <c r="S52" s="130">
        <v>2780.97</v>
      </c>
      <c r="T52" s="130">
        <v>2780.97</v>
      </c>
      <c r="U52" s="113"/>
      <c r="V52" s="113"/>
      <c r="W52" s="113"/>
      <c r="X52" s="117"/>
      <c r="Y52" s="117"/>
      <c r="Z52" s="118"/>
      <c r="AA52" s="115"/>
      <c r="AB52" s="115"/>
      <c r="AC52" s="115"/>
      <c r="AD52" s="115"/>
      <c r="AE52" s="115"/>
      <c r="AF52" s="119"/>
      <c r="AG52" s="22"/>
    </row>
    <row r="53" spans="1:33" ht="21" x14ac:dyDescent="0.35">
      <c r="A53" t="s">
        <v>5</v>
      </c>
      <c r="C53" s="77"/>
      <c r="D53" s="12" t="s">
        <v>59</v>
      </c>
      <c r="E53" s="13">
        <f t="shared" si="22"/>
        <v>4200</v>
      </c>
      <c r="F53" s="19">
        <f t="shared" si="22"/>
        <v>2550</v>
      </c>
      <c r="G53" s="86"/>
      <c r="H53" s="24"/>
      <c r="I53" s="14">
        <f t="shared" si="23"/>
        <v>4200</v>
      </c>
      <c r="J53" s="15">
        <f t="shared" si="23"/>
        <v>2550</v>
      </c>
      <c r="K53" s="18"/>
      <c r="L53" s="3">
        <f>P53*$L$32</f>
        <v>4188.9749999999995</v>
      </c>
      <c r="M53" s="4">
        <f>P53*$M$32</f>
        <v>2513.3849999999998</v>
      </c>
      <c r="N53" s="3"/>
      <c r="O53" s="17"/>
      <c r="P53" s="130">
        <v>1675.59</v>
      </c>
      <c r="Q53" s="130">
        <v>1675.59</v>
      </c>
      <c r="R53" s="130">
        <v>1675.59</v>
      </c>
      <c r="S53" s="130">
        <v>1675.59</v>
      </c>
      <c r="T53" s="130">
        <v>1675.59</v>
      </c>
      <c r="U53" s="113"/>
      <c r="V53" s="113"/>
      <c r="W53" s="113"/>
      <c r="X53" s="118"/>
      <c r="Y53" s="118"/>
      <c r="Z53" s="118"/>
      <c r="AA53" s="115"/>
      <c r="AB53" s="115"/>
      <c r="AC53" s="115"/>
      <c r="AD53" s="115"/>
      <c r="AE53" s="107"/>
      <c r="AF53" s="107"/>
    </row>
    <row r="54" spans="1:33" ht="9.9499999999999993" customHeight="1" x14ac:dyDescent="0.35">
      <c r="C54" s="78"/>
      <c r="D54" s="79"/>
      <c r="E54" s="80"/>
      <c r="F54" s="87"/>
      <c r="G54" s="88"/>
      <c r="H54" s="24"/>
      <c r="I54" s="14"/>
      <c r="J54" s="15"/>
      <c r="K54" s="18"/>
      <c r="L54" s="3"/>
      <c r="M54" s="3"/>
      <c r="N54" s="3"/>
      <c r="O54" s="17"/>
      <c r="P54" s="131"/>
      <c r="Q54" s="131"/>
      <c r="R54" s="131"/>
      <c r="S54" s="131"/>
      <c r="T54" s="131"/>
      <c r="U54" s="113"/>
      <c r="V54" s="113"/>
      <c r="W54" s="113"/>
      <c r="X54" s="114"/>
      <c r="Y54" s="114"/>
      <c r="Z54" s="114"/>
      <c r="AA54" s="114"/>
      <c r="AB54" s="114"/>
      <c r="AC54" s="114"/>
      <c r="AD54" s="115"/>
      <c r="AE54" s="107"/>
      <c r="AF54" s="107"/>
    </row>
  </sheetData>
  <mergeCells count="6">
    <mergeCell ref="D2:F2"/>
    <mergeCell ref="I6:J6"/>
    <mergeCell ref="L6:M6"/>
    <mergeCell ref="D32:F32"/>
    <mergeCell ref="I36:J36"/>
    <mergeCell ref="L36:M36"/>
  </mergeCells>
  <printOptions horizontalCentered="1"/>
  <pageMargins left="0.19685039370078741" right="0.11811023622047245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H58"/>
  <sheetViews>
    <sheetView workbookViewId="0">
      <selection activeCell="D29" sqref="D29"/>
    </sheetView>
  </sheetViews>
  <sheetFormatPr baseColWidth="10" defaultRowHeight="15" x14ac:dyDescent="0.25"/>
  <cols>
    <col min="3" max="3" width="1.7109375" customWidth="1"/>
    <col min="4" max="4" width="64.7109375" customWidth="1"/>
    <col min="5" max="6" width="15.7109375" customWidth="1"/>
    <col min="7" max="7" width="1.7109375" customWidth="1"/>
    <col min="8" max="8" width="2.7109375" customWidth="1"/>
    <col min="9" max="9" width="14.42578125" style="27" customWidth="1"/>
    <col min="10" max="10" width="13.28515625" customWidth="1"/>
    <col min="11" max="11" width="2.7109375" customWidth="1"/>
    <col min="12" max="13" width="11.5703125" customWidth="1"/>
    <col min="14" max="14" width="2.7109375" customWidth="1"/>
    <col min="15" max="15" width="1.7109375" customWidth="1"/>
    <col min="16" max="21" width="16.140625" style="47" bestFit="1" customWidth="1"/>
    <col min="22" max="24" width="16.140625" style="47" customWidth="1"/>
    <col min="25" max="28" width="16.140625" style="37" customWidth="1"/>
    <col min="29" max="30" width="15.85546875" style="37" customWidth="1"/>
    <col min="31" max="31" width="14.5703125" style="37" customWidth="1"/>
    <col min="32" max="32" width="11.42578125" customWidth="1"/>
    <col min="33" max="33" width="14.5703125" customWidth="1"/>
    <col min="34" max="34" width="11.42578125" customWidth="1"/>
  </cols>
  <sheetData>
    <row r="1" spans="1:34" ht="9.9499999999999993" customHeight="1" x14ac:dyDescent="0.25">
      <c r="C1" s="74"/>
      <c r="D1" s="75"/>
      <c r="E1" s="75"/>
      <c r="F1" s="75"/>
      <c r="G1" s="76"/>
    </row>
    <row r="2" spans="1:34" s="1" customFormat="1" ht="24.75" x14ac:dyDescent="0.5">
      <c r="A2"/>
      <c r="B2"/>
      <c r="C2" s="77"/>
      <c r="D2" s="210" t="s">
        <v>48</v>
      </c>
      <c r="E2" s="211"/>
      <c r="F2" s="212"/>
      <c r="G2" s="86"/>
      <c r="H2" s="24"/>
      <c r="I2" s="21" t="s">
        <v>4</v>
      </c>
      <c r="J2" s="16"/>
      <c r="K2" s="18"/>
      <c r="L2" s="2" t="s">
        <v>2</v>
      </c>
      <c r="M2" s="5" t="s">
        <v>3</v>
      </c>
      <c r="N2" s="3"/>
      <c r="O2" s="17"/>
      <c r="P2" s="56"/>
      <c r="Q2" s="56"/>
      <c r="R2" s="56"/>
      <c r="S2" s="56"/>
      <c r="T2" s="56"/>
      <c r="U2" s="56"/>
      <c r="V2" s="56"/>
      <c r="W2" s="56"/>
      <c r="X2" s="56" t="s">
        <v>42</v>
      </c>
      <c r="Y2" s="35"/>
      <c r="Z2" s="35"/>
      <c r="AA2" s="35"/>
      <c r="AB2" s="35"/>
      <c r="AC2" s="35"/>
      <c r="AD2" s="35"/>
      <c r="AE2" s="35">
        <v>0.25</v>
      </c>
      <c r="AF2" s="8"/>
      <c r="AG2" s="9"/>
    </row>
    <row r="3" spans="1:34" ht="9.9499999999999993" customHeight="1" x14ac:dyDescent="0.35">
      <c r="C3" s="78"/>
      <c r="D3" s="73"/>
      <c r="E3" s="73"/>
      <c r="F3" s="73"/>
      <c r="G3" s="88"/>
      <c r="H3" s="24"/>
      <c r="I3" s="98"/>
      <c r="J3" s="15"/>
      <c r="K3" s="3"/>
      <c r="L3" s="3"/>
      <c r="M3" s="4"/>
      <c r="N3" s="3"/>
      <c r="O3" s="46"/>
      <c r="P3" s="57">
        <v>45472</v>
      </c>
      <c r="Q3" s="156">
        <v>45453</v>
      </c>
      <c r="R3" s="36">
        <v>45424</v>
      </c>
      <c r="S3" s="41">
        <v>45403</v>
      </c>
      <c r="T3" s="41">
        <v>45377</v>
      </c>
      <c r="U3" s="41">
        <v>45317</v>
      </c>
      <c r="V3" s="36">
        <v>45290</v>
      </c>
      <c r="W3" s="36">
        <v>45290</v>
      </c>
      <c r="X3" s="57">
        <v>45274</v>
      </c>
      <c r="Y3" s="41">
        <v>45271</v>
      </c>
      <c r="Z3" s="41">
        <v>45268</v>
      </c>
      <c r="AA3" s="41">
        <v>45230</v>
      </c>
      <c r="AB3" s="41">
        <v>45218</v>
      </c>
      <c r="AC3" s="41">
        <v>45183</v>
      </c>
      <c r="AD3" s="39">
        <v>45161</v>
      </c>
      <c r="AE3" s="36">
        <v>45155</v>
      </c>
      <c r="AF3" s="25"/>
      <c r="AG3" s="26"/>
      <c r="AH3" s="34"/>
    </row>
    <row r="4" spans="1:34" ht="9.9499999999999993" customHeight="1" x14ac:dyDescent="0.35">
      <c r="C4" s="24"/>
      <c r="D4" s="71"/>
      <c r="E4" s="72"/>
      <c r="F4" s="7"/>
      <c r="G4" s="24"/>
      <c r="H4" s="24"/>
      <c r="I4" s="14"/>
      <c r="J4" s="15"/>
      <c r="K4" s="18"/>
      <c r="L4" s="3"/>
      <c r="M4" s="3"/>
      <c r="N4" s="3"/>
      <c r="O4" s="17"/>
      <c r="P4" s="104" t="s">
        <v>81</v>
      </c>
      <c r="Q4" s="157" t="s">
        <v>49</v>
      </c>
      <c r="R4" s="148" t="s">
        <v>81</v>
      </c>
      <c r="S4" s="103" t="s">
        <v>81</v>
      </c>
      <c r="T4" s="103" t="s">
        <v>49</v>
      </c>
      <c r="U4" s="103" t="s">
        <v>49</v>
      </c>
      <c r="V4" s="104">
        <v>45295</v>
      </c>
      <c r="W4" s="62"/>
      <c r="X4" s="62"/>
      <c r="Y4" s="63"/>
      <c r="Z4" s="63"/>
      <c r="AA4" s="63"/>
      <c r="AB4" s="63"/>
      <c r="AC4" s="63"/>
      <c r="AD4" s="63"/>
      <c r="AE4" s="64"/>
      <c r="AF4" s="25"/>
      <c r="AG4" s="26"/>
    </row>
    <row r="5" spans="1:34" ht="9.9499999999999993" customHeight="1" x14ac:dyDescent="0.35">
      <c r="C5" s="81"/>
      <c r="D5" s="82"/>
      <c r="E5" s="83"/>
      <c r="F5" s="84"/>
      <c r="G5" s="85"/>
      <c r="H5" s="24"/>
      <c r="I5" s="14"/>
      <c r="J5" s="15"/>
      <c r="K5" s="18"/>
      <c r="L5" s="3"/>
      <c r="M5" s="3"/>
      <c r="N5" s="3"/>
      <c r="O5" s="17"/>
      <c r="P5" s="100"/>
      <c r="Q5" s="100"/>
      <c r="R5" s="100"/>
      <c r="S5" s="100">
        <v>160424</v>
      </c>
      <c r="T5" s="100">
        <v>290324</v>
      </c>
      <c r="U5" s="100">
        <v>260124</v>
      </c>
      <c r="V5" s="62" t="s">
        <v>44</v>
      </c>
      <c r="W5" s="62"/>
      <c r="X5" s="62"/>
      <c r="Y5" s="63"/>
      <c r="Z5" s="63"/>
      <c r="AA5" s="63"/>
      <c r="AB5" s="63"/>
      <c r="AC5" s="63"/>
      <c r="AD5" s="63"/>
      <c r="AE5" s="64"/>
      <c r="AF5" s="25"/>
      <c r="AG5" s="26"/>
    </row>
    <row r="6" spans="1:34" ht="21" x14ac:dyDescent="0.35">
      <c r="A6" t="s">
        <v>86</v>
      </c>
      <c r="B6" s="162">
        <v>45455</v>
      </c>
      <c r="C6" s="77"/>
      <c r="D6" s="89" t="s">
        <v>7</v>
      </c>
      <c r="E6" s="92"/>
      <c r="F6" s="93"/>
      <c r="G6" s="86"/>
      <c r="H6" s="24"/>
      <c r="I6" s="201"/>
      <c r="J6" s="202"/>
      <c r="K6" s="18"/>
      <c r="L6" s="203"/>
      <c r="M6" s="204"/>
      <c r="N6" s="3"/>
      <c r="O6" s="17"/>
      <c r="P6" s="155">
        <v>45453</v>
      </c>
      <c r="Q6" s="155">
        <v>45453</v>
      </c>
      <c r="R6" s="145">
        <v>45424</v>
      </c>
      <c r="S6" s="145">
        <v>45398</v>
      </c>
      <c r="T6" s="95"/>
      <c r="U6" s="95"/>
      <c r="V6" s="95"/>
      <c r="W6" s="68"/>
      <c r="X6" s="68"/>
      <c r="Y6" s="69"/>
      <c r="Z6" s="69"/>
      <c r="AA6" s="69"/>
      <c r="AB6" s="69"/>
      <c r="AC6" s="69"/>
      <c r="AD6" s="69"/>
      <c r="AE6" s="69">
        <v>0</v>
      </c>
      <c r="AF6" s="70"/>
      <c r="AG6" s="70"/>
    </row>
    <row r="7" spans="1:34" ht="21" x14ac:dyDescent="0.35">
      <c r="A7" t="s">
        <v>82</v>
      </c>
      <c r="B7" s="154">
        <v>10500</v>
      </c>
      <c r="C7" s="77"/>
      <c r="D7" s="10" t="s">
        <v>16</v>
      </c>
      <c r="E7" s="11">
        <f>I7</f>
        <v>26250</v>
      </c>
      <c r="F7" s="19">
        <f>J7</f>
        <v>17100</v>
      </c>
      <c r="G7" s="86"/>
      <c r="H7" s="24"/>
      <c r="I7" s="14">
        <f>MROUND(L7+24,50)</f>
        <v>26250</v>
      </c>
      <c r="J7" s="15">
        <f>MROUND(M7+24,50)</f>
        <v>17100</v>
      </c>
      <c r="K7" s="18"/>
      <c r="L7" s="3">
        <f t="shared" ref="L7:L22" si="0">P7*2</f>
        <v>26250</v>
      </c>
      <c r="M7" s="4">
        <f t="shared" ref="M7:M22" si="1">P7*1.3</f>
        <v>17062.5</v>
      </c>
      <c r="N7" s="3"/>
      <c r="O7" s="42"/>
      <c r="P7" s="158">
        <v>13125</v>
      </c>
      <c r="Q7" s="158">
        <v>13125</v>
      </c>
      <c r="R7" s="150">
        <v>9200</v>
      </c>
      <c r="S7" s="101">
        <v>9200</v>
      </c>
      <c r="T7" s="101">
        <v>9320</v>
      </c>
      <c r="U7" s="101">
        <v>9320</v>
      </c>
      <c r="V7" s="96">
        <v>9000</v>
      </c>
      <c r="W7" s="65">
        <v>7412.5</v>
      </c>
      <c r="X7" s="65">
        <f>Z7*1.25</f>
        <v>7412.5</v>
      </c>
      <c r="Y7" s="66">
        <v>5930</v>
      </c>
      <c r="Z7" s="66">
        <v>5930</v>
      </c>
      <c r="AA7" s="67">
        <v>5100</v>
      </c>
      <c r="AB7" s="38">
        <v>4826</v>
      </c>
      <c r="AC7" s="38">
        <v>4616</v>
      </c>
      <c r="AD7" s="38">
        <v>4616</v>
      </c>
      <c r="AE7" s="33">
        <v>4770</v>
      </c>
      <c r="AF7" s="33">
        <v>3816</v>
      </c>
      <c r="AG7" s="20">
        <v>45138</v>
      </c>
      <c r="AH7" s="22"/>
    </row>
    <row r="8" spans="1:34" ht="21" x14ac:dyDescent="0.35">
      <c r="A8" t="s">
        <v>82</v>
      </c>
      <c r="B8" s="151"/>
      <c r="C8" s="77"/>
      <c r="D8" s="10" t="s">
        <v>22</v>
      </c>
      <c r="E8" s="11">
        <f t="shared" ref="E8:F9" si="2">I8</f>
        <v>5250</v>
      </c>
      <c r="F8" s="19">
        <f t="shared" si="2"/>
        <v>3450</v>
      </c>
      <c r="G8" s="86"/>
      <c r="H8" s="24"/>
      <c r="I8" s="14">
        <f t="shared" ref="I8:J9" si="3">MROUND(L8+24,50)</f>
        <v>5250</v>
      </c>
      <c r="J8" s="15">
        <f t="shared" si="3"/>
        <v>3450</v>
      </c>
      <c r="K8" s="18"/>
      <c r="L8" s="3">
        <f t="shared" si="0"/>
        <v>5250</v>
      </c>
      <c r="M8" s="4">
        <f t="shared" si="1"/>
        <v>3412.5</v>
      </c>
      <c r="N8" s="3"/>
      <c r="O8" s="17"/>
      <c r="P8" s="159">
        <f>P7/5</f>
        <v>2625</v>
      </c>
      <c r="Q8" s="159">
        <f>Q7/5</f>
        <v>2625</v>
      </c>
      <c r="R8" s="48">
        <f>R7/5</f>
        <v>1840</v>
      </c>
      <c r="S8" s="48">
        <f>S7/5</f>
        <v>1840</v>
      </c>
      <c r="T8" s="48">
        <f>T7/5</f>
        <v>1864</v>
      </c>
      <c r="U8" s="48">
        <v>1864</v>
      </c>
      <c r="V8" s="48">
        <v>1800</v>
      </c>
      <c r="W8" s="48">
        <v>1482.5</v>
      </c>
      <c r="X8" s="48">
        <f>X7/5</f>
        <v>1482.5</v>
      </c>
      <c r="Y8" s="53">
        <f>Y7/5</f>
        <v>1186</v>
      </c>
      <c r="Z8" s="53">
        <v>1186</v>
      </c>
      <c r="AA8" s="53">
        <v>1020</v>
      </c>
      <c r="AB8" s="38">
        <v>965.2</v>
      </c>
      <c r="AC8" s="38">
        <v>923.2</v>
      </c>
      <c r="AD8" s="38">
        <v>923.2</v>
      </c>
      <c r="AE8" s="33">
        <v>937.5</v>
      </c>
      <c r="AF8" s="8">
        <v>750</v>
      </c>
      <c r="AG8" s="20" t="s">
        <v>29</v>
      </c>
    </row>
    <row r="9" spans="1:34" ht="21" x14ac:dyDescent="0.35">
      <c r="A9" t="s">
        <v>82</v>
      </c>
      <c r="B9" s="151"/>
      <c r="C9" s="77"/>
      <c r="D9" s="10" t="s">
        <v>23</v>
      </c>
      <c r="E9" s="11">
        <f t="shared" si="2"/>
        <v>1750</v>
      </c>
      <c r="F9" s="19">
        <f t="shared" si="2"/>
        <v>1150</v>
      </c>
      <c r="G9" s="86"/>
      <c r="H9" s="24"/>
      <c r="I9" s="14">
        <f t="shared" si="3"/>
        <v>1750</v>
      </c>
      <c r="J9" s="15">
        <f t="shared" si="3"/>
        <v>1150</v>
      </c>
      <c r="K9" s="18"/>
      <c r="L9" s="3">
        <f t="shared" si="0"/>
        <v>1750</v>
      </c>
      <c r="M9" s="4">
        <f t="shared" si="1"/>
        <v>1137.5</v>
      </c>
      <c r="N9" s="3"/>
      <c r="O9" s="17"/>
      <c r="P9" s="159">
        <f>P7/15</f>
        <v>875</v>
      </c>
      <c r="Q9" s="159">
        <f>Q7/15</f>
        <v>875</v>
      </c>
      <c r="R9" s="48">
        <f>R7/15</f>
        <v>613.33333333333337</v>
      </c>
      <c r="S9" s="48">
        <f>S7/15</f>
        <v>613.33333333333337</v>
      </c>
      <c r="T9" s="48">
        <f>T7/15</f>
        <v>621.33333333333337</v>
      </c>
      <c r="U9" s="48">
        <v>621.33333333333337</v>
      </c>
      <c r="V9" s="48">
        <v>600</v>
      </c>
      <c r="W9" s="48">
        <v>494.16666666666669</v>
      </c>
      <c r="X9" s="48">
        <f>X7/15</f>
        <v>494.16666666666669</v>
      </c>
      <c r="Y9" s="53">
        <f>Y7/15</f>
        <v>395.33333333333331</v>
      </c>
      <c r="Z9" s="53">
        <v>395.33333333333331</v>
      </c>
      <c r="AA9" s="53">
        <v>340</v>
      </c>
      <c r="AB9" s="38">
        <v>321.73333333333335</v>
      </c>
      <c r="AC9" s="38">
        <v>307.73333333333335</v>
      </c>
      <c r="AD9" s="38">
        <v>307.73333333333335</v>
      </c>
      <c r="AE9" s="33">
        <v>312.5</v>
      </c>
      <c r="AF9" s="8">
        <v>250</v>
      </c>
      <c r="AG9" s="20" t="s">
        <v>30</v>
      </c>
    </row>
    <row r="10" spans="1:34" ht="21" x14ac:dyDescent="0.35">
      <c r="A10" t="s">
        <v>82</v>
      </c>
      <c r="B10" s="152"/>
      <c r="C10" s="77"/>
      <c r="D10" s="89" t="s">
        <v>6</v>
      </c>
      <c r="E10" s="92"/>
      <c r="F10" s="93"/>
      <c r="G10" s="86"/>
      <c r="H10" s="24"/>
      <c r="I10" s="99"/>
      <c r="J10" s="30"/>
      <c r="K10" s="18"/>
      <c r="L10" s="31"/>
      <c r="M10" s="32"/>
      <c r="N10" s="3"/>
      <c r="O10" s="17"/>
      <c r="P10" s="95"/>
      <c r="Q10" s="95"/>
      <c r="R10" s="95"/>
      <c r="S10" s="95"/>
      <c r="T10" s="95"/>
      <c r="U10" s="95"/>
      <c r="V10" s="95"/>
      <c r="W10" s="48"/>
      <c r="X10" s="48"/>
      <c r="Y10" s="53"/>
      <c r="Z10" s="53"/>
      <c r="AA10" s="53"/>
      <c r="AB10" s="33"/>
      <c r="AC10" s="33"/>
      <c r="AD10" s="33"/>
      <c r="AE10" s="33">
        <v>0</v>
      </c>
      <c r="AF10" s="8"/>
      <c r="AG10" s="9"/>
    </row>
    <row r="11" spans="1:34" ht="21" x14ac:dyDescent="0.35">
      <c r="A11" t="s">
        <v>82</v>
      </c>
      <c r="B11" s="151">
        <v>27200</v>
      </c>
      <c r="C11" s="77"/>
      <c r="D11" s="10" t="s">
        <v>24</v>
      </c>
      <c r="E11" s="11">
        <f>I11</f>
        <v>54400</v>
      </c>
      <c r="F11" s="19">
        <f>J11</f>
        <v>35400</v>
      </c>
      <c r="G11" s="86"/>
      <c r="H11" s="24"/>
      <c r="I11" s="14">
        <f>MROUND(L11+24,50)</f>
        <v>54400</v>
      </c>
      <c r="J11" s="15">
        <f>MROUND(M11+24,50)</f>
        <v>35400</v>
      </c>
      <c r="K11" s="18"/>
      <c r="L11" s="3">
        <f t="shared" si="0"/>
        <v>54400</v>
      </c>
      <c r="M11" s="4">
        <f t="shared" si="1"/>
        <v>35360</v>
      </c>
      <c r="N11" s="3"/>
      <c r="O11" s="17"/>
      <c r="P11" s="163">
        <v>27200</v>
      </c>
      <c r="Q11" s="102">
        <v>27200</v>
      </c>
      <c r="R11" s="149">
        <v>27200</v>
      </c>
      <c r="S11" s="102">
        <v>25165</v>
      </c>
      <c r="T11" s="97">
        <v>25165</v>
      </c>
      <c r="U11" s="97">
        <v>25165</v>
      </c>
      <c r="V11" s="97">
        <v>25165</v>
      </c>
      <c r="W11" s="61">
        <v>22105</v>
      </c>
      <c r="X11" s="61">
        <f>Z11*1.25</f>
        <v>22105</v>
      </c>
      <c r="Y11" s="45">
        <v>17684</v>
      </c>
      <c r="Z11" s="45">
        <v>17684</v>
      </c>
      <c r="AA11" s="52">
        <v>13800</v>
      </c>
      <c r="AB11" s="38">
        <v>10830</v>
      </c>
      <c r="AC11" s="38">
        <v>10830</v>
      </c>
      <c r="AD11" s="38">
        <v>10830</v>
      </c>
      <c r="AE11" s="33">
        <v>9750</v>
      </c>
      <c r="AF11" s="33">
        <v>7800</v>
      </c>
      <c r="AG11" s="20">
        <v>45138</v>
      </c>
      <c r="AH11" s="22"/>
    </row>
    <row r="12" spans="1:34" ht="21" x14ac:dyDescent="0.35">
      <c r="A12" t="s">
        <v>82</v>
      </c>
      <c r="B12" s="151">
        <v>4190</v>
      </c>
      <c r="C12" s="77"/>
      <c r="D12" s="10" t="s">
        <v>17</v>
      </c>
      <c r="E12" s="11">
        <f t="shared" ref="E12:F12" si="4">I12</f>
        <v>5450</v>
      </c>
      <c r="F12" s="19">
        <f t="shared" si="4"/>
        <v>3550</v>
      </c>
      <c r="G12" s="86"/>
      <c r="H12" s="24"/>
      <c r="I12" s="14">
        <f>MROUND(L12+24,50)</f>
        <v>5450</v>
      </c>
      <c r="J12" s="15">
        <f>MROUND(M12+24,50)</f>
        <v>3550</v>
      </c>
      <c r="K12" s="18"/>
      <c r="L12" s="3">
        <f t="shared" si="0"/>
        <v>5440</v>
      </c>
      <c r="M12" s="4">
        <f t="shared" si="1"/>
        <v>3536</v>
      </c>
      <c r="N12" s="3"/>
      <c r="O12" s="17"/>
      <c r="P12" s="48">
        <f>P11/10</f>
        <v>2720</v>
      </c>
      <c r="Q12" s="160">
        <f>Q11/10</f>
        <v>2720</v>
      </c>
      <c r="R12" s="48">
        <f>R11/10</f>
        <v>2720</v>
      </c>
      <c r="S12" s="48">
        <f>S11/10</f>
        <v>2516.5</v>
      </c>
      <c r="T12" s="48">
        <f>T11/10</f>
        <v>2516.5</v>
      </c>
      <c r="U12" s="48">
        <v>2516.5</v>
      </c>
      <c r="V12" s="48">
        <v>2516.5</v>
      </c>
      <c r="W12" s="48">
        <v>2210.5</v>
      </c>
      <c r="X12" s="48">
        <f>X11/10</f>
        <v>2210.5</v>
      </c>
      <c r="Y12" s="53">
        <f>Y11/10</f>
        <v>1768.4</v>
      </c>
      <c r="Z12" s="53">
        <v>1768.4</v>
      </c>
      <c r="AA12" s="53">
        <v>1380</v>
      </c>
      <c r="AB12" s="38">
        <v>1083</v>
      </c>
      <c r="AC12" s="38">
        <v>1083</v>
      </c>
      <c r="AD12" s="38">
        <v>1083</v>
      </c>
      <c r="AE12" s="33">
        <v>975</v>
      </c>
      <c r="AF12" s="8">
        <v>780</v>
      </c>
      <c r="AG12" s="20" t="s">
        <v>31</v>
      </c>
    </row>
    <row r="13" spans="1:34" ht="21" x14ac:dyDescent="0.35">
      <c r="A13" t="s">
        <v>82</v>
      </c>
      <c r="B13" s="151"/>
      <c r="C13" s="77"/>
      <c r="D13" s="89" t="s">
        <v>0</v>
      </c>
      <c r="E13" s="92"/>
      <c r="F13" s="93"/>
      <c r="G13" s="86"/>
      <c r="H13" s="24"/>
      <c r="I13" s="99"/>
      <c r="J13" s="30"/>
      <c r="K13" s="18"/>
      <c r="L13" s="31"/>
      <c r="M13" s="32"/>
      <c r="N13" s="3"/>
      <c r="O13" s="17"/>
      <c r="P13" s="95"/>
      <c r="Q13" s="95"/>
      <c r="R13" s="95"/>
      <c r="S13" s="95"/>
      <c r="T13" s="95"/>
      <c r="U13" s="95"/>
      <c r="V13" s="95"/>
      <c r="W13" s="48"/>
      <c r="X13" s="48"/>
      <c r="Y13" s="53"/>
      <c r="Z13" s="53"/>
      <c r="AA13" s="53"/>
      <c r="AB13" s="33"/>
      <c r="AC13" s="33"/>
      <c r="AD13" s="33"/>
      <c r="AE13" s="33">
        <v>0</v>
      </c>
      <c r="AF13" s="8"/>
      <c r="AG13" s="9"/>
    </row>
    <row r="14" spans="1:34" ht="21" x14ac:dyDescent="0.35">
      <c r="A14" t="s">
        <v>82</v>
      </c>
      <c r="B14" s="151">
        <v>9770</v>
      </c>
      <c r="C14" s="77"/>
      <c r="D14" s="10" t="s">
        <v>36</v>
      </c>
      <c r="E14" s="11">
        <f>I14</f>
        <v>19600</v>
      </c>
      <c r="F14" s="19">
        <f>J14</f>
        <v>12750</v>
      </c>
      <c r="G14" s="86"/>
      <c r="H14" s="24"/>
      <c r="I14" s="14">
        <f>MROUND(L14+24,50)</f>
        <v>19600</v>
      </c>
      <c r="J14" s="15">
        <f>MROUND(M14+24,50)</f>
        <v>12750</v>
      </c>
      <c r="K14" s="18"/>
      <c r="L14" s="3">
        <f t="shared" si="0"/>
        <v>19600</v>
      </c>
      <c r="M14" s="4">
        <f t="shared" si="1"/>
        <v>12740</v>
      </c>
      <c r="N14" s="3"/>
      <c r="O14" s="17"/>
      <c r="P14" s="163">
        <v>9800</v>
      </c>
      <c r="Q14" s="102">
        <v>9800</v>
      </c>
      <c r="R14" s="102">
        <v>9800</v>
      </c>
      <c r="S14" s="102">
        <v>9800</v>
      </c>
      <c r="T14" s="97">
        <v>8000</v>
      </c>
      <c r="U14" s="97">
        <v>8000</v>
      </c>
      <c r="V14" s="97">
        <v>8000</v>
      </c>
      <c r="W14" s="61">
        <v>6562.5</v>
      </c>
      <c r="X14" s="61">
        <f>Z14*1.25</f>
        <v>6562.5</v>
      </c>
      <c r="Y14" s="52">
        <v>5250</v>
      </c>
      <c r="Z14" s="52">
        <v>5250</v>
      </c>
      <c r="AA14" s="52">
        <v>5250</v>
      </c>
      <c r="AB14" s="40">
        <v>5250</v>
      </c>
      <c r="AC14" s="40">
        <v>5250</v>
      </c>
      <c r="AD14" s="40">
        <v>5250</v>
      </c>
      <c r="AE14" s="33">
        <v>4687.5</v>
      </c>
      <c r="AF14" s="33">
        <v>3750</v>
      </c>
      <c r="AG14" s="20">
        <v>45138</v>
      </c>
      <c r="AH14" s="22"/>
    </row>
    <row r="15" spans="1:34" ht="21" x14ac:dyDescent="0.35">
      <c r="A15" t="s">
        <v>82</v>
      </c>
      <c r="B15" s="151">
        <v>720</v>
      </c>
      <c r="C15" s="77"/>
      <c r="D15" s="10" t="s">
        <v>20</v>
      </c>
      <c r="E15" s="11">
        <f t="shared" ref="E15:F16" si="5">I15</f>
        <v>2000</v>
      </c>
      <c r="F15" s="19">
        <f t="shared" si="5"/>
        <v>1300</v>
      </c>
      <c r="G15" s="86"/>
      <c r="H15" s="24"/>
      <c r="I15" s="14">
        <f t="shared" ref="I15:J27" si="6">MROUND(L15+24,50)</f>
        <v>2000</v>
      </c>
      <c r="J15" s="15">
        <f t="shared" si="6"/>
        <v>1300</v>
      </c>
      <c r="K15" s="18"/>
      <c r="L15" s="3">
        <f t="shared" si="0"/>
        <v>1990</v>
      </c>
      <c r="M15" s="4">
        <f t="shared" si="1"/>
        <v>1293.5</v>
      </c>
      <c r="N15" s="3"/>
      <c r="O15" s="17"/>
      <c r="P15" s="48">
        <v>995</v>
      </c>
      <c r="Q15" s="160">
        <v>995</v>
      </c>
      <c r="R15" s="48">
        <v>995</v>
      </c>
      <c r="S15" s="48">
        <v>995</v>
      </c>
      <c r="T15" s="48">
        <v>995</v>
      </c>
      <c r="U15" s="48">
        <v>995</v>
      </c>
      <c r="V15" s="48">
        <v>995</v>
      </c>
      <c r="W15" s="48">
        <v>815</v>
      </c>
      <c r="X15" s="48">
        <v>815</v>
      </c>
      <c r="Y15" s="53">
        <v>815</v>
      </c>
      <c r="Z15" s="53">
        <v>815</v>
      </c>
      <c r="AA15" s="53">
        <v>815</v>
      </c>
      <c r="AB15" s="40">
        <v>815</v>
      </c>
      <c r="AC15" s="40">
        <v>815</v>
      </c>
      <c r="AD15" s="40">
        <v>815</v>
      </c>
      <c r="AE15" s="33">
        <v>727.5</v>
      </c>
      <c r="AF15" s="8">
        <v>582</v>
      </c>
      <c r="AG15" s="20" t="s">
        <v>32</v>
      </c>
    </row>
    <row r="16" spans="1:34" ht="21" x14ac:dyDescent="0.35">
      <c r="A16" t="s">
        <v>82</v>
      </c>
      <c r="B16" s="151">
        <v>450</v>
      </c>
      <c r="C16" s="77"/>
      <c r="D16" s="10" t="s">
        <v>18</v>
      </c>
      <c r="E16" s="11">
        <f t="shared" si="5"/>
        <v>1000</v>
      </c>
      <c r="F16" s="19">
        <f t="shared" si="5"/>
        <v>650</v>
      </c>
      <c r="G16" s="86"/>
      <c r="H16" s="24"/>
      <c r="I16" s="14">
        <f t="shared" si="6"/>
        <v>1000</v>
      </c>
      <c r="J16" s="15">
        <f t="shared" si="6"/>
        <v>650</v>
      </c>
      <c r="K16" s="18"/>
      <c r="L16" s="3">
        <f t="shared" si="0"/>
        <v>1000</v>
      </c>
      <c r="M16" s="4">
        <f t="shared" si="1"/>
        <v>650</v>
      </c>
      <c r="N16" s="3"/>
      <c r="O16" s="17"/>
      <c r="P16" s="48">
        <v>500</v>
      </c>
      <c r="Q16" s="160">
        <v>500</v>
      </c>
      <c r="R16" s="48">
        <v>500</v>
      </c>
      <c r="S16" s="48">
        <v>500</v>
      </c>
      <c r="T16" s="48">
        <v>500</v>
      </c>
      <c r="U16" s="48">
        <v>500</v>
      </c>
      <c r="V16" s="48">
        <v>500</v>
      </c>
      <c r="W16" s="48">
        <v>407</v>
      </c>
      <c r="X16" s="48">
        <v>407</v>
      </c>
      <c r="Y16" s="53">
        <v>407</v>
      </c>
      <c r="Z16" s="53">
        <v>407</v>
      </c>
      <c r="AA16" s="53">
        <v>407</v>
      </c>
      <c r="AB16" s="40">
        <v>407</v>
      </c>
      <c r="AC16" s="40">
        <v>407</v>
      </c>
      <c r="AD16" s="40">
        <v>407</v>
      </c>
      <c r="AE16" s="33">
        <v>363.75</v>
      </c>
      <c r="AF16" s="8">
        <v>291</v>
      </c>
      <c r="AG16" s="20" t="s">
        <v>33</v>
      </c>
    </row>
    <row r="17" spans="1:34" ht="21" x14ac:dyDescent="0.35">
      <c r="A17" t="s">
        <v>83</v>
      </c>
      <c r="B17" s="151"/>
      <c r="C17" s="77"/>
      <c r="D17" s="89" t="s">
        <v>9</v>
      </c>
      <c r="E17" s="92"/>
      <c r="F17" s="93"/>
      <c r="G17" s="86"/>
      <c r="H17" s="24"/>
      <c r="I17" s="99">
        <f t="shared" si="6"/>
        <v>90950</v>
      </c>
      <c r="J17" s="30">
        <f t="shared" si="6"/>
        <v>59100</v>
      </c>
      <c r="K17" s="18"/>
      <c r="L17" s="31">
        <f t="shared" si="0"/>
        <v>90910</v>
      </c>
      <c r="M17" s="32">
        <f t="shared" si="1"/>
        <v>59091.5</v>
      </c>
      <c r="N17" s="3"/>
      <c r="O17" s="17"/>
      <c r="P17" s="145">
        <v>45455</v>
      </c>
      <c r="Q17" s="155">
        <v>45453</v>
      </c>
      <c r="R17" s="145">
        <v>45359</v>
      </c>
      <c r="S17" s="145">
        <v>45359</v>
      </c>
      <c r="T17" s="95"/>
      <c r="U17" s="95"/>
      <c r="V17" s="95"/>
      <c r="W17" s="48"/>
      <c r="X17" s="48"/>
      <c r="Y17" s="53"/>
      <c r="Z17" s="53"/>
      <c r="AA17" s="53"/>
      <c r="AB17" s="33"/>
      <c r="AC17" s="33"/>
      <c r="AD17" s="33"/>
      <c r="AE17" s="33">
        <v>0</v>
      </c>
      <c r="AF17" s="8"/>
      <c r="AG17" s="9"/>
    </row>
    <row r="18" spans="1:34" ht="21" x14ac:dyDescent="0.35">
      <c r="A18" t="s">
        <v>83</v>
      </c>
      <c r="B18" s="151">
        <v>8200</v>
      </c>
      <c r="C18" s="77"/>
      <c r="D18" s="10" t="s">
        <v>21</v>
      </c>
      <c r="E18" s="11">
        <f t="shared" ref="E18:F19" si="7">I18</f>
        <v>16400</v>
      </c>
      <c r="F18" s="19">
        <f t="shared" si="7"/>
        <v>10700</v>
      </c>
      <c r="G18" s="86"/>
      <c r="H18" s="24"/>
      <c r="I18" s="14">
        <f t="shared" si="6"/>
        <v>16400</v>
      </c>
      <c r="J18" s="15">
        <f t="shared" si="6"/>
        <v>10700</v>
      </c>
      <c r="K18" s="18"/>
      <c r="L18" s="3">
        <f t="shared" si="0"/>
        <v>16400</v>
      </c>
      <c r="M18" s="4">
        <f t="shared" si="1"/>
        <v>10660</v>
      </c>
      <c r="N18" s="3"/>
      <c r="O18" s="49"/>
      <c r="P18" s="163">
        <v>8200</v>
      </c>
      <c r="Q18" s="161">
        <v>8200</v>
      </c>
      <c r="R18" s="147">
        <v>8500</v>
      </c>
      <c r="S18" s="102">
        <v>8500</v>
      </c>
      <c r="T18" s="144">
        <v>9200</v>
      </c>
      <c r="U18" s="102">
        <v>6400</v>
      </c>
      <c r="V18" s="61">
        <v>4375</v>
      </c>
      <c r="W18" s="61">
        <v>4375</v>
      </c>
      <c r="X18" s="61">
        <f>Z18*1.25</f>
        <v>4375</v>
      </c>
      <c r="Y18" s="54">
        <v>3500</v>
      </c>
      <c r="Z18" s="54">
        <v>3500</v>
      </c>
      <c r="AA18" s="54">
        <v>3500</v>
      </c>
      <c r="AB18" s="50">
        <v>3101</v>
      </c>
      <c r="AC18" s="38">
        <v>3000</v>
      </c>
      <c r="AD18" s="38">
        <v>3000</v>
      </c>
      <c r="AE18" s="33">
        <v>3102.5</v>
      </c>
      <c r="AF18" s="33">
        <v>2482</v>
      </c>
      <c r="AG18" s="20">
        <v>45146</v>
      </c>
      <c r="AH18" s="22"/>
    </row>
    <row r="19" spans="1:34" ht="21" x14ac:dyDescent="0.35">
      <c r="A19" t="s">
        <v>83</v>
      </c>
      <c r="B19" s="151">
        <v>3300</v>
      </c>
      <c r="C19" s="77"/>
      <c r="D19" s="10" t="s">
        <v>19</v>
      </c>
      <c r="E19" s="11">
        <f t="shared" si="7"/>
        <v>1950</v>
      </c>
      <c r="F19" s="19">
        <f t="shared" si="7"/>
        <v>1250</v>
      </c>
      <c r="G19" s="86"/>
      <c r="H19" s="24"/>
      <c r="I19" s="14">
        <f t="shared" si="6"/>
        <v>1950</v>
      </c>
      <c r="J19" s="15">
        <f t="shared" si="6"/>
        <v>1250</v>
      </c>
      <c r="K19" s="18"/>
      <c r="L19" s="3">
        <f t="shared" si="0"/>
        <v>1904.7619047619048</v>
      </c>
      <c r="M19" s="4">
        <f t="shared" si="1"/>
        <v>1238.0952380952381</v>
      </c>
      <c r="N19" s="3"/>
      <c r="O19" s="17"/>
      <c r="P19" s="48">
        <f>P18/8.61</f>
        <v>952.38095238095241</v>
      </c>
      <c r="Q19" s="159">
        <f>Q18/8.61</f>
        <v>952.38095238095241</v>
      </c>
      <c r="R19" s="48">
        <f>R18/8.61</f>
        <v>987.22415795586539</v>
      </c>
      <c r="S19" s="48">
        <f>S18/8.61</f>
        <v>987.22415795586539</v>
      </c>
      <c r="T19" s="48">
        <f>T18/8.61</f>
        <v>1068.5249709639954</v>
      </c>
      <c r="U19" s="48">
        <v>743.32171893147506</v>
      </c>
      <c r="V19" s="48">
        <v>508.13008130081306</v>
      </c>
      <c r="W19" s="48">
        <v>508.13008130081306</v>
      </c>
      <c r="X19" s="48">
        <f>X18/8.61</f>
        <v>508.13008130081306</v>
      </c>
      <c r="Y19" s="53">
        <f>Y18/8.61</f>
        <v>406.50406504065046</v>
      </c>
      <c r="Z19" s="53">
        <v>406.50406504065046</v>
      </c>
      <c r="AA19" s="53">
        <v>406.50406504065046</v>
      </c>
      <c r="AB19" s="38">
        <v>360.16260162601628</v>
      </c>
      <c r="AC19" s="38">
        <v>348.43205574912895</v>
      </c>
      <c r="AD19" s="38">
        <v>348.43205574912895</v>
      </c>
      <c r="AE19" s="33">
        <v>360</v>
      </c>
      <c r="AF19" s="8">
        <v>288</v>
      </c>
      <c r="AG19" s="9" t="s">
        <v>34</v>
      </c>
    </row>
    <row r="20" spans="1:34" ht="21" x14ac:dyDescent="0.35">
      <c r="A20" t="s">
        <v>84</v>
      </c>
      <c r="B20" s="151"/>
      <c r="C20" s="77"/>
      <c r="D20" s="89" t="s">
        <v>10</v>
      </c>
      <c r="E20" s="92"/>
      <c r="F20" s="93"/>
      <c r="G20" s="86"/>
      <c r="H20" s="24"/>
      <c r="I20" s="99"/>
      <c r="J20" s="30"/>
      <c r="K20" s="18"/>
      <c r="L20" s="31"/>
      <c r="M20" s="32"/>
      <c r="N20" s="3"/>
      <c r="O20" s="17"/>
      <c r="P20" s="95"/>
      <c r="Q20" s="95"/>
      <c r="R20" s="95"/>
      <c r="S20" s="95"/>
      <c r="T20" s="95"/>
      <c r="U20" s="95"/>
      <c r="V20" s="95"/>
      <c r="W20" s="48"/>
      <c r="X20" s="48"/>
      <c r="Y20" s="53"/>
      <c r="Z20" s="53"/>
      <c r="AA20" s="53"/>
      <c r="AB20" s="33"/>
      <c r="AC20" s="33"/>
      <c r="AD20" s="33"/>
      <c r="AE20" s="33">
        <v>0</v>
      </c>
      <c r="AF20" s="8"/>
      <c r="AG20" s="9"/>
    </row>
    <row r="21" spans="1:34" ht="21" x14ac:dyDescent="0.35">
      <c r="A21" t="s">
        <v>84</v>
      </c>
      <c r="B21" s="154">
        <v>2800</v>
      </c>
      <c r="C21" s="77"/>
      <c r="D21" s="12" t="s">
        <v>1</v>
      </c>
      <c r="E21" s="13">
        <f t="shared" ref="E21:F22" si="8">I21</f>
        <v>6600</v>
      </c>
      <c r="F21" s="19">
        <f t="shared" si="8"/>
        <v>4300</v>
      </c>
      <c r="G21" s="86"/>
      <c r="H21" s="24"/>
      <c r="I21" s="14">
        <f t="shared" si="6"/>
        <v>6600</v>
      </c>
      <c r="J21" s="15">
        <f t="shared" si="6"/>
        <v>4300</v>
      </c>
      <c r="K21" s="18"/>
      <c r="L21" s="3">
        <f>P21*2</f>
        <v>6600</v>
      </c>
      <c r="M21" s="4">
        <f>P21*1.3</f>
        <v>4290</v>
      </c>
      <c r="N21" s="3"/>
      <c r="O21" s="17"/>
      <c r="P21" s="147">
        <v>3300</v>
      </c>
      <c r="Q21" s="102">
        <v>3300</v>
      </c>
      <c r="R21" s="147">
        <v>3300</v>
      </c>
      <c r="S21" s="102">
        <v>3300</v>
      </c>
      <c r="T21" s="61">
        <f>Z21*1.25</f>
        <v>4125</v>
      </c>
      <c r="U21" s="61">
        <v>4125</v>
      </c>
      <c r="V21" s="61">
        <v>4125</v>
      </c>
      <c r="W21" s="61">
        <v>4125</v>
      </c>
      <c r="X21" s="61">
        <f>Z21*1.25</f>
        <v>4125</v>
      </c>
      <c r="Y21" s="45">
        <v>3300</v>
      </c>
      <c r="Z21" s="45">
        <v>3300</v>
      </c>
      <c r="AA21" s="52">
        <v>2400</v>
      </c>
      <c r="AB21" s="33">
        <v>2250</v>
      </c>
      <c r="AC21" s="33">
        <v>2250</v>
      </c>
      <c r="AD21" s="33">
        <v>2250</v>
      </c>
      <c r="AE21" s="33">
        <v>2250</v>
      </c>
      <c r="AF21" s="33">
        <v>1800</v>
      </c>
      <c r="AG21" s="20">
        <v>45138</v>
      </c>
      <c r="AH21" s="22"/>
    </row>
    <row r="22" spans="1:34" ht="21" x14ac:dyDescent="0.35">
      <c r="A22" t="s">
        <v>84</v>
      </c>
      <c r="B22" s="151">
        <v>560</v>
      </c>
      <c r="C22" s="77"/>
      <c r="D22" s="12" t="s">
        <v>28</v>
      </c>
      <c r="E22" s="13">
        <f t="shared" si="8"/>
        <v>1000</v>
      </c>
      <c r="F22" s="19">
        <f t="shared" si="8"/>
        <v>650</v>
      </c>
      <c r="G22" s="86"/>
      <c r="H22" s="24"/>
      <c r="I22" s="14">
        <f t="shared" si="6"/>
        <v>1000</v>
      </c>
      <c r="J22" s="15">
        <f t="shared" si="6"/>
        <v>650</v>
      </c>
      <c r="K22" s="18"/>
      <c r="L22" s="3">
        <f t="shared" si="0"/>
        <v>985.07462686567158</v>
      </c>
      <c r="M22" s="4">
        <f t="shared" si="1"/>
        <v>640.29850746268653</v>
      </c>
      <c r="N22" s="3"/>
      <c r="O22" s="17"/>
      <c r="P22" s="33">
        <f>P21/6.7</f>
        <v>492.53731343283579</v>
      </c>
      <c r="Q22" s="160">
        <f>Q21/6.7</f>
        <v>492.53731343283579</v>
      </c>
      <c r="R22" s="48">
        <f>R21/6.7</f>
        <v>492.53731343283579</v>
      </c>
      <c r="S22" s="48">
        <f>S21/6.7</f>
        <v>492.53731343283579</v>
      </c>
      <c r="T22" s="48">
        <f>T21/6.7</f>
        <v>615.67164179104475</v>
      </c>
      <c r="U22" s="48">
        <v>615.67164179104475</v>
      </c>
      <c r="V22" s="48">
        <v>615.67164179104475</v>
      </c>
      <c r="W22" s="48">
        <v>615.67164179104475</v>
      </c>
      <c r="X22" s="48">
        <f>X21/6.7</f>
        <v>615.67164179104475</v>
      </c>
      <c r="Y22" s="53">
        <f>Y21/6.7</f>
        <v>492.53731343283579</v>
      </c>
      <c r="Z22" s="53">
        <v>492.53731343283579</v>
      </c>
      <c r="AA22" s="53">
        <v>358.20895522388059</v>
      </c>
      <c r="AB22" s="33">
        <v>625</v>
      </c>
      <c r="AC22" s="33">
        <v>625</v>
      </c>
      <c r="AD22" s="33">
        <v>625</v>
      </c>
      <c r="AE22" s="33">
        <v>625</v>
      </c>
      <c r="AF22" s="8">
        <v>500</v>
      </c>
      <c r="AG22" s="9" t="s">
        <v>35</v>
      </c>
    </row>
    <row r="23" spans="1:34" ht="21" x14ac:dyDescent="0.35">
      <c r="A23" t="s">
        <v>82</v>
      </c>
      <c r="B23" s="153"/>
      <c r="C23" s="77"/>
      <c r="D23" s="89" t="s">
        <v>37</v>
      </c>
      <c r="E23" s="92"/>
      <c r="F23" s="93"/>
      <c r="G23" s="86"/>
      <c r="H23" s="24"/>
      <c r="I23" s="99"/>
      <c r="J23" s="30"/>
      <c r="K23" s="18"/>
      <c r="L23" s="31"/>
      <c r="M23" s="32"/>
      <c r="N23" s="3"/>
      <c r="O23" s="17"/>
      <c r="P23" s="95"/>
      <c r="Q23" s="95"/>
      <c r="R23" s="95"/>
      <c r="S23" s="95"/>
      <c r="T23" s="95"/>
      <c r="U23" s="95"/>
      <c r="V23" s="95"/>
      <c r="W23" s="48"/>
      <c r="X23" s="48"/>
      <c r="Y23" s="53"/>
      <c r="Z23" s="53"/>
      <c r="AA23" s="53"/>
      <c r="AB23" s="33"/>
      <c r="AC23" s="33"/>
      <c r="AD23" s="33"/>
      <c r="AE23" s="33">
        <v>0</v>
      </c>
      <c r="AF23" s="8"/>
      <c r="AG23" s="9"/>
    </row>
    <row r="24" spans="1:34" ht="21" x14ac:dyDescent="0.35">
      <c r="A24" t="s">
        <v>82</v>
      </c>
      <c r="B24" s="153">
        <v>896</v>
      </c>
      <c r="C24" s="77"/>
      <c r="D24" s="12" t="s">
        <v>37</v>
      </c>
      <c r="E24" s="13">
        <f t="shared" ref="E24:F24" si="9">I24</f>
        <v>1800</v>
      </c>
      <c r="F24" s="19">
        <f t="shared" si="9"/>
        <v>1200</v>
      </c>
      <c r="G24" s="86"/>
      <c r="H24" s="24"/>
      <c r="I24" s="14">
        <f t="shared" ref="I24:J24" si="10">MROUND(L24+24,50)</f>
        <v>1800</v>
      </c>
      <c r="J24" s="15">
        <f t="shared" si="10"/>
        <v>1200</v>
      </c>
      <c r="K24" s="18"/>
      <c r="L24" s="3">
        <f>P24*2</f>
        <v>1792</v>
      </c>
      <c r="M24" s="4">
        <f>P24*1.3</f>
        <v>1164.8</v>
      </c>
      <c r="N24" s="3"/>
      <c r="O24" s="17"/>
      <c r="P24" s="163">
        <v>896</v>
      </c>
      <c r="Q24" s="102">
        <v>896</v>
      </c>
      <c r="R24" s="102">
        <v>896</v>
      </c>
      <c r="S24" s="102">
        <v>896</v>
      </c>
      <c r="T24" s="61">
        <v>985.34</v>
      </c>
      <c r="U24" s="97">
        <v>985.34</v>
      </c>
      <c r="V24" s="97">
        <v>985.34</v>
      </c>
      <c r="W24" s="61">
        <v>687.5</v>
      </c>
      <c r="X24" s="61">
        <f>Z24*1.25</f>
        <v>687.5</v>
      </c>
      <c r="Y24" s="45">
        <v>550</v>
      </c>
      <c r="Z24" s="45">
        <v>550</v>
      </c>
      <c r="AA24" s="52">
        <v>462</v>
      </c>
      <c r="AB24" s="33">
        <v>462</v>
      </c>
      <c r="AC24" s="33">
        <v>462</v>
      </c>
      <c r="AD24" s="33">
        <v>462</v>
      </c>
      <c r="AE24" s="33">
        <v>2250</v>
      </c>
      <c r="AF24" s="33">
        <v>1800</v>
      </c>
      <c r="AG24" s="20">
        <v>45138</v>
      </c>
      <c r="AH24" s="22"/>
    </row>
    <row r="25" spans="1:34" ht="21" x14ac:dyDescent="0.35">
      <c r="A25" t="s">
        <v>82</v>
      </c>
      <c r="B25" s="153"/>
      <c r="C25" s="77"/>
      <c r="D25" s="89" t="s">
        <v>71</v>
      </c>
      <c r="E25" s="92"/>
      <c r="F25" s="93"/>
      <c r="G25" s="86"/>
      <c r="H25" s="24"/>
      <c r="I25" s="99"/>
      <c r="J25" s="30"/>
      <c r="K25" s="18"/>
      <c r="L25" s="31"/>
      <c r="M25" s="32"/>
      <c r="N25" s="3"/>
      <c r="O25" s="17"/>
      <c r="P25" s="95"/>
      <c r="Q25" s="95"/>
      <c r="R25" s="95"/>
      <c r="S25" s="95"/>
      <c r="T25" s="95"/>
      <c r="U25" s="95"/>
      <c r="V25" s="95"/>
      <c r="W25" s="48"/>
      <c r="X25" s="48"/>
      <c r="Y25" s="53"/>
      <c r="Z25" s="53"/>
      <c r="AA25" s="53"/>
      <c r="AB25" s="33"/>
      <c r="AC25" s="33"/>
      <c r="AD25" s="33"/>
      <c r="AE25" s="33">
        <v>0</v>
      </c>
      <c r="AF25" s="8"/>
      <c r="AG25" s="9"/>
    </row>
    <row r="26" spans="1:34" ht="21" x14ac:dyDescent="0.35">
      <c r="A26" t="s">
        <v>82</v>
      </c>
      <c r="B26" s="153">
        <v>20175</v>
      </c>
      <c r="C26" s="77"/>
      <c r="D26" s="12" t="s">
        <v>72</v>
      </c>
      <c r="E26" s="13">
        <f t="shared" ref="E26:F26" si="11">I26</f>
        <v>40350</v>
      </c>
      <c r="F26" s="19">
        <f t="shared" si="11"/>
        <v>26250</v>
      </c>
      <c r="G26" s="86"/>
      <c r="H26" s="24"/>
      <c r="I26" s="14">
        <f t="shared" ref="I26:J26" si="12">MROUND(L26+24,50)</f>
        <v>40350</v>
      </c>
      <c r="J26" s="15">
        <f t="shared" si="12"/>
        <v>26250</v>
      </c>
      <c r="K26" s="18"/>
      <c r="L26" s="3">
        <f>P26*2</f>
        <v>40350</v>
      </c>
      <c r="M26" s="4">
        <f>P26*1.3</f>
        <v>26227.5</v>
      </c>
      <c r="N26" s="3"/>
      <c r="O26" s="17"/>
      <c r="P26" s="163">
        <v>20175</v>
      </c>
      <c r="Q26" s="45">
        <v>20175</v>
      </c>
      <c r="R26" s="61">
        <v>20175</v>
      </c>
      <c r="S26" s="61">
        <v>20175</v>
      </c>
      <c r="T26" s="61">
        <v>20175</v>
      </c>
      <c r="U26" s="144">
        <v>20175</v>
      </c>
      <c r="V26" s="97"/>
      <c r="W26" s="61"/>
      <c r="X26" s="61"/>
      <c r="Y26" s="45"/>
      <c r="Z26" s="45"/>
      <c r="AA26" s="52"/>
      <c r="AB26" s="33"/>
      <c r="AC26" s="33"/>
      <c r="AD26" s="33"/>
      <c r="AE26" s="33"/>
      <c r="AF26" s="33"/>
      <c r="AG26" s="20"/>
      <c r="AH26" s="22"/>
    </row>
    <row r="27" spans="1:34" ht="21" x14ac:dyDescent="0.35">
      <c r="A27" t="s">
        <v>82</v>
      </c>
      <c r="B27" s="153">
        <v>20175</v>
      </c>
      <c r="C27" s="77"/>
      <c r="D27" s="12" t="s">
        <v>85</v>
      </c>
      <c r="E27" s="13">
        <v>6800</v>
      </c>
      <c r="F27" s="19">
        <v>4400</v>
      </c>
      <c r="G27" s="86"/>
      <c r="H27" s="24"/>
      <c r="I27" s="14">
        <f t="shared" si="6"/>
        <v>0</v>
      </c>
      <c r="J27" s="15">
        <f t="shared" si="6"/>
        <v>0</v>
      </c>
      <c r="K27" s="18"/>
      <c r="L27" s="3">
        <f>P27*2</f>
        <v>0</v>
      </c>
      <c r="M27" s="4">
        <f>P27*1.3</f>
        <v>0</v>
      </c>
      <c r="N27" s="3"/>
      <c r="O27" s="17"/>
      <c r="P27" s="61"/>
      <c r="Q27" s="61"/>
      <c r="R27" s="61"/>
      <c r="S27" s="61"/>
      <c r="T27" s="61"/>
      <c r="U27" s="144"/>
      <c r="V27" s="97"/>
      <c r="W27" s="61"/>
      <c r="X27" s="61"/>
      <c r="Y27" s="45"/>
      <c r="Z27" s="45"/>
      <c r="AA27" s="52"/>
      <c r="AB27" s="33"/>
      <c r="AC27" s="33"/>
      <c r="AD27" s="33"/>
      <c r="AE27" s="33"/>
      <c r="AF27" s="33"/>
      <c r="AG27" s="20"/>
      <c r="AH27" s="22"/>
    </row>
    <row r="28" spans="1:34" ht="9.9499999999999993" customHeight="1" x14ac:dyDescent="0.35">
      <c r="C28" s="78"/>
      <c r="D28" s="79"/>
      <c r="E28" s="80"/>
      <c r="F28" s="87"/>
      <c r="G28" s="88"/>
      <c r="H28" s="24"/>
      <c r="I28" s="14"/>
      <c r="J28" s="15"/>
      <c r="K28" s="18"/>
      <c r="L28" s="3"/>
      <c r="M28" s="3"/>
      <c r="N28" s="3"/>
      <c r="O28" s="17"/>
      <c r="P28" s="62"/>
      <c r="Q28" s="62"/>
      <c r="R28" s="62"/>
      <c r="S28" s="62"/>
      <c r="T28" s="62"/>
      <c r="U28" s="62"/>
      <c r="V28" s="62"/>
      <c r="W28" s="62"/>
      <c r="X28" s="62"/>
      <c r="Y28" s="63"/>
      <c r="Z28" s="63"/>
      <c r="AA28" s="63"/>
      <c r="AB28" s="63"/>
      <c r="AC28" s="63"/>
      <c r="AD28" s="63"/>
      <c r="AE28" s="64"/>
      <c r="AF28" s="25"/>
      <c r="AG28" s="26"/>
    </row>
    <row r="31" spans="1:34" ht="9.9499999999999993" customHeight="1" x14ac:dyDescent="0.25">
      <c r="C31" s="74"/>
      <c r="D31" s="75"/>
      <c r="E31" s="75"/>
      <c r="F31" s="75"/>
      <c r="G31" s="76"/>
    </row>
    <row r="32" spans="1:34" s="1" customFormat="1" ht="24.75" x14ac:dyDescent="0.5">
      <c r="A32"/>
      <c r="B32"/>
      <c r="C32" s="77"/>
      <c r="D32" s="213" t="s">
        <v>62</v>
      </c>
      <c r="E32" s="214"/>
      <c r="F32" s="215"/>
      <c r="G32" s="86"/>
      <c r="H32" s="24"/>
      <c r="I32" s="21" t="s">
        <v>55</v>
      </c>
      <c r="J32" s="16"/>
      <c r="K32" s="18"/>
      <c r="L32" s="2">
        <v>2.5</v>
      </c>
      <c r="M32" s="5">
        <v>1.5</v>
      </c>
      <c r="N32" s="3"/>
      <c r="O32" s="17"/>
      <c r="P32" s="126">
        <v>45472</v>
      </c>
      <c r="Q32" s="126">
        <v>45341</v>
      </c>
      <c r="R32" s="126">
        <v>45341</v>
      </c>
      <c r="S32" s="126">
        <v>45341</v>
      </c>
      <c r="T32" s="126">
        <v>45341</v>
      </c>
      <c r="U32" s="126">
        <v>45341</v>
      </c>
      <c r="V32" s="105"/>
      <c r="W32" s="105"/>
      <c r="X32" s="105"/>
      <c r="Y32" s="106"/>
      <c r="Z32" s="106"/>
      <c r="AA32" s="106"/>
      <c r="AB32" s="106"/>
      <c r="AC32" s="106"/>
      <c r="AD32" s="106"/>
      <c r="AE32" s="106"/>
      <c r="AF32" s="107"/>
      <c r="AG32" s="107"/>
    </row>
    <row r="33" spans="1:34" ht="9.9499999999999993" customHeight="1" x14ac:dyDescent="0.35">
      <c r="C33" s="78"/>
      <c r="D33" s="73"/>
      <c r="E33" s="73"/>
      <c r="F33" s="73"/>
      <c r="G33" s="88"/>
      <c r="H33" s="24"/>
      <c r="I33" s="98"/>
      <c r="J33" s="15"/>
      <c r="K33" s="3"/>
      <c r="L33" s="3"/>
      <c r="M33" s="4"/>
      <c r="N33" s="3"/>
      <c r="O33" s="46"/>
      <c r="P33" s="127"/>
      <c r="Q33" s="127"/>
      <c r="R33" s="127"/>
      <c r="S33" s="127"/>
      <c r="T33" s="127"/>
      <c r="U33" s="127"/>
      <c r="V33" s="108"/>
      <c r="W33" s="108"/>
      <c r="X33" s="109"/>
      <c r="Y33" s="110"/>
      <c r="Z33" s="110"/>
      <c r="AA33" s="110"/>
      <c r="AB33" s="110"/>
      <c r="AC33" s="110"/>
      <c r="AD33" s="111"/>
      <c r="AE33" s="108"/>
      <c r="AF33" s="107"/>
      <c r="AG33" s="107"/>
      <c r="AH33" s="34"/>
    </row>
    <row r="34" spans="1:34" ht="9.9499999999999993" customHeight="1" x14ac:dyDescent="0.35">
      <c r="C34" s="24"/>
      <c r="D34" s="71"/>
      <c r="E34" s="72"/>
      <c r="F34" s="7"/>
      <c r="G34" s="24"/>
      <c r="H34" s="24"/>
      <c r="I34" s="14"/>
      <c r="J34" s="15"/>
      <c r="K34" s="18"/>
      <c r="L34" s="3"/>
      <c r="M34" s="3"/>
      <c r="N34" s="3"/>
      <c r="O34" s="17"/>
      <c r="P34" s="128"/>
      <c r="Q34" s="128"/>
      <c r="R34" s="128"/>
      <c r="S34" s="128"/>
      <c r="T34" s="128"/>
      <c r="U34" s="128"/>
      <c r="V34" s="112"/>
      <c r="W34" s="113"/>
      <c r="X34" s="113"/>
      <c r="Y34" s="114"/>
      <c r="Z34" s="114"/>
      <c r="AA34" s="114"/>
      <c r="AB34" s="114"/>
      <c r="AC34" s="114"/>
      <c r="AD34" s="114"/>
      <c r="AE34" s="115"/>
      <c r="AF34" s="107"/>
      <c r="AG34" s="107"/>
    </row>
    <row r="35" spans="1:34" ht="9.9499999999999993" customHeight="1" x14ac:dyDescent="0.35">
      <c r="C35" s="81"/>
      <c r="D35" s="82"/>
      <c r="E35" s="83"/>
      <c r="F35" s="84"/>
      <c r="G35" s="85"/>
      <c r="H35" s="24"/>
      <c r="I35" s="14"/>
      <c r="J35" s="15"/>
      <c r="K35" s="18"/>
      <c r="L35" s="3"/>
      <c r="M35" s="3"/>
      <c r="N35" s="3"/>
      <c r="O35" s="17"/>
      <c r="P35" s="129"/>
      <c r="Q35" s="129"/>
      <c r="R35" s="129"/>
      <c r="S35" s="129"/>
      <c r="T35" s="129"/>
      <c r="U35" s="129"/>
      <c r="V35" s="113"/>
      <c r="W35" s="113"/>
      <c r="X35" s="113"/>
      <c r="Y35" s="114"/>
      <c r="Z35" s="114"/>
      <c r="AA35" s="114"/>
      <c r="AB35" s="114"/>
      <c r="AC35" s="114"/>
      <c r="AD35" s="114"/>
      <c r="AE35" s="115"/>
      <c r="AF35" s="107"/>
      <c r="AG35" s="107"/>
    </row>
    <row r="36" spans="1:34" ht="21" x14ac:dyDescent="0.35">
      <c r="C36" s="77"/>
      <c r="D36" s="123" t="s">
        <v>63</v>
      </c>
      <c r="E36" s="124"/>
      <c r="F36" s="125"/>
      <c r="G36" s="86"/>
      <c r="H36" s="24"/>
      <c r="I36" s="201"/>
      <c r="J36" s="202"/>
      <c r="K36" s="18"/>
      <c r="L36" s="203"/>
      <c r="M36" s="204"/>
      <c r="N36" s="3"/>
      <c r="O36" s="17"/>
      <c r="P36" s="130"/>
      <c r="Q36" s="130"/>
      <c r="R36" s="130"/>
      <c r="S36" s="130"/>
      <c r="T36" s="130"/>
      <c r="U36" s="130"/>
      <c r="V36" s="113"/>
      <c r="W36" s="113"/>
      <c r="X36" s="113"/>
      <c r="Y36" s="115"/>
      <c r="Z36" s="115"/>
      <c r="AA36" s="115"/>
      <c r="AB36" s="115"/>
      <c r="AC36" s="115"/>
      <c r="AD36" s="115"/>
      <c r="AE36" s="115"/>
      <c r="AF36" s="107"/>
      <c r="AG36" s="107"/>
    </row>
    <row r="37" spans="1:34" ht="21" x14ac:dyDescent="0.35">
      <c r="C37" s="77"/>
      <c r="D37" s="10" t="s">
        <v>87</v>
      </c>
      <c r="E37" s="11">
        <f>I37</f>
        <v>6200</v>
      </c>
      <c r="F37" s="19">
        <f>J37</f>
        <v>3750</v>
      </c>
      <c r="G37" s="86"/>
      <c r="H37" s="24"/>
      <c r="I37" s="14">
        <f>MROUND(L37+24,50)</f>
        <v>6200</v>
      </c>
      <c r="J37" s="15">
        <f>MROUND(M37+24,50)</f>
        <v>3750</v>
      </c>
      <c r="K37" s="18"/>
      <c r="L37" s="3">
        <f>P37*$L$32</f>
        <v>6180</v>
      </c>
      <c r="M37" s="4">
        <f>P37*$M$32</f>
        <v>3708</v>
      </c>
      <c r="N37" s="3"/>
      <c r="O37" s="42"/>
      <c r="P37" s="130">
        <v>2472</v>
      </c>
      <c r="Q37" s="130">
        <v>2472</v>
      </c>
      <c r="R37" s="130">
        <v>2472</v>
      </c>
      <c r="S37" s="130">
        <v>2472</v>
      </c>
      <c r="T37" s="130">
        <v>2472</v>
      </c>
      <c r="U37" s="130">
        <v>2472</v>
      </c>
      <c r="V37" s="116"/>
      <c r="W37" s="113"/>
      <c r="X37" s="113"/>
      <c r="Y37" s="117"/>
      <c r="Z37" s="117"/>
      <c r="AA37" s="118"/>
      <c r="AB37" s="114"/>
      <c r="AC37" s="114"/>
      <c r="AD37" s="114"/>
      <c r="AE37" s="115"/>
      <c r="AF37" s="115"/>
      <c r="AG37" s="119"/>
      <c r="AH37" s="22"/>
    </row>
    <row r="38" spans="1:34" ht="21" x14ac:dyDescent="0.35">
      <c r="C38" s="77"/>
      <c r="D38" s="10" t="s">
        <v>88</v>
      </c>
      <c r="E38" s="11">
        <f t="shared" ref="E38:F38" si="13">I38</f>
        <v>3500</v>
      </c>
      <c r="F38" s="19">
        <f t="shared" si="13"/>
        <v>2100</v>
      </c>
      <c r="G38" s="86"/>
      <c r="H38" s="24"/>
      <c r="I38" s="14">
        <f t="shared" ref="I38:J38" si="14">MROUND(L38+24,50)</f>
        <v>3500</v>
      </c>
      <c r="J38" s="15">
        <f t="shared" si="14"/>
        <v>2100</v>
      </c>
      <c r="K38" s="18"/>
      <c r="L38" s="3">
        <f>P38*$L$32</f>
        <v>3500</v>
      </c>
      <c r="M38" s="4">
        <f>P38*$M$32</f>
        <v>2100</v>
      </c>
      <c r="N38" s="3"/>
      <c r="O38" s="17"/>
      <c r="P38" s="130">
        <v>1400</v>
      </c>
      <c r="Q38" s="130">
        <v>1400</v>
      </c>
      <c r="R38" s="130">
        <v>1400</v>
      </c>
      <c r="S38" s="130">
        <v>1400</v>
      </c>
      <c r="T38" s="130">
        <v>1400</v>
      </c>
      <c r="U38" s="130">
        <v>1400</v>
      </c>
      <c r="V38" s="113"/>
      <c r="W38" s="113"/>
      <c r="X38" s="113"/>
      <c r="Y38" s="118"/>
      <c r="Z38" s="118"/>
      <c r="AA38" s="118"/>
      <c r="AB38" s="114"/>
      <c r="AC38" s="114"/>
      <c r="AD38" s="114"/>
      <c r="AE38" s="115"/>
      <c r="AF38" s="107"/>
      <c r="AG38" s="119"/>
    </row>
    <row r="39" spans="1:34" ht="21" x14ac:dyDescent="0.35">
      <c r="C39" s="77"/>
      <c r="D39" s="123" t="s">
        <v>66</v>
      </c>
      <c r="E39" s="124"/>
      <c r="F39" s="125"/>
      <c r="G39" s="86"/>
      <c r="H39" s="24"/>
      <c r="I39" s="99"/>
      <c r="J39" s="30"/>
      <c r="K39" s="18"/>
      <c r="L39" s="31"/>
      <c r="M39" s="32"/>
      <c r="N39" s="3"/>
      <c r="O39" s="17"/>
      <c r="P39" s="130"/>
      <c r="Q39" s="130"/>
      <c r="R39" s="130"/>
      <c r="S39" s="130"/>
      <c r="T39" s="130"/>
      <c r="U39" s="130"/>
      <c r="V39" s="113"/>
      <c r="W39" s="113"/>
      <c r="X39" s="113"/>
      <c r="Y39" s="118"/>
      <c r="Z39" s="118"/>
      <c r="AA39" s="118"/>
      <c r="AB39" s="115"/>
      <c r="AC39" s="115"/>
      <c r="AD39" s="115"/>
      <c r="AE39" s="115"/>
      <c r="AF39" s="107"/>
      <c r="AG39" s="107"/>
    </row>
    <row r="40" spans="1:34" ht="21" x14ac:dyDescent="0.35">
      <c r="A40" t="s">
        <v>5</v>
      </c>
      <c r="C40" s="77"/>
      <c r="D40" s="10" t="s">
        <v>89</v>
      </c>
      <c r="E40" s="11">
        <f>I40</f>
        <v>3100</v>
      </c>
      <c r="F40" s="19">
        <f>J40</f>
        <v>1900</v>
      </c>
      <c r="G40" s="86"/>
      <c r="H40" s="24"/>
      <c r="I40" s="14">
        <f>MROUND(L40+24,50)</f>
        <v>3100</v>
      </c>
      <c r="J40" s="15">
        <f>MROUND(M40+24,50)</f>
        <v>1900</v>
      </c>
      <c r="K40" s="18"/>
      <c r="L40" s="3">
        <f>P40*$L$32</f>
        <v>3100</v>
      </c>
      <c r="M40" s="4">
        <f>P40*$M$32</f>
        <v>1860</v>
      </c>
      <c r="N40" s="3"/>
      <c r="O40" s="17"/>
      <c r="P40" s="130">
        <v>1240</v>
      </c>
      <c r="Q40" s="130">
        <v>1240</v>
      </c>
      <c r="R40" s="130">
        <v>1240</v>
      </c>
      <c r="S40" s="130">
        <v>1240</v>
      </c>
      <c r="T40" s="130">
        <v>1240</v>
      </c>
      <c r="U40" s="130">
        <v>1240</v>
      </c>
      <c r="V40" s="116"/>
      <c r="W40" s="113"/>
      <c r="X40" s="113"/>
      <c r="Y40" s="117"/>
      <c r="Z40" s="117"/>
      <c r="AA40" s="118"/>
      <c r="AB40" s="114"/>
      <c r="AC40" s="114"/>
      <c r="AD40" s="114"/>
      <c r="AE40" s="115"/>
      <c r="AF40" s="115"/>
      <c r="AG40" s="119"/>
      <c r="AH40" s="22"/>
    </row>
    <row r="41" spans="1:34" ht="21" x14ac:dyDescent="0.35">
      <c r="C41" s="77"/>
      <c r="D41" s="10" t="s">
        <v>90</v>
      </c>
      <c r="E41" s="11">
        <f t="shared" ref="E41:F41" si="15">I41</f>
        <v>1800</v>
      </c>
      <c r="F41" s="19">
        <f t="shared" si="15"/>
        <v>1100</v>
      </c>
      <c r="G41" s="86"/>
      <c r="H41" s="24"/>
      <c r="I41" s="14">
        <f>MROUND(L41+24,50)</f>
        <v>1800</v>
      </c>
      <c r="J41" s="15">
        <f>MROUND(M41+24,50)</f>
        <v>1100</v>
      </c>
      <c r="K41" s="18"/>
      <c r="L41" s="3">
        <f>P41*$L$32</f>
        <v>1775</v>
      </c>
      <c r="M41" s="4">
        <f>P41*$M$32</f>
        <v>1065</v>
      </c>
      <c r="N41" s="3"/>
      <c r="O41" s="17"/>
      <c r="P41" s="130">
        <v>710</v>
      </c>
      <c r="Q41" s="130">
        <v>710</v>
      </c>
      <c r="R41" s="130">
        <v>710</v>
      </c>
      <c r="S41" s="130">
        <v>710</v>
      </c>
      <c r="T41" s="130">
        <v>710</v>
      </c>
      <c r="U41" s="130">
        <v>710</v>
      </c>
      <c r="V41" s="113"/>
      <c r="W41" s="113"/>
      <c r="X41" s="113"/>
      <c r="Y41" s="118"/>
      <c r="Z41" s="118"/>
      <c r="AA41" s="118"/>
      <c r="AB41" s="114"/>
      <c r="AC41" s="114"/>
      <c r="AD41" s="114"/>
      <c r="AE41" s="115"/>
      <c r="AF41" s="107"/>
      <c r="AG41" s="119"/>
    </row>
    <row r="42" spans="1:34" ht="21" x14ac:dyDescent="0.35">
      <c r="C42" s="77"/>
      <c r="D42" s="123" t="s">
        <v>52</v>
      </c>
      <c r="E42" s="124"/>
      <c r="F42" s="125"/>
      <c r="G42" s="86"/>
      <c r="H42" s="24"/>
      <c r="I42" s="99"/>
      <c r="J42" s="30"/>
      <c r="K42" s="18"/>
      <c r="L42" s="31"/>
      <c r="M42" s="32"/>
      <c r="N42" s="3"/>
      <c r="O42" s="17"/>
      <c r="P42" s="130"/>
      <c r="Q42" s="130"/>
      <c r="R42" s="130"/>
      <c r="S42" s="130"/>
      <c r="T42" s="130"/>
      <c r="U42" s="130"/>
      <c r="V42" s="113"/>
      <c r="W42" s="113"/>
      <c r="X42" s="113"/>
      <c r="Y42" s="118"/>
      <c r="Z42" s="118"/>
      <c r="AA42" s="118"/>
      <c r="AB42" s="115"/>
      <c r="AC42" s="115"/>
      <c r="AD42" s="115"/>
      <c r="AE42" s="115"/>
      <c r="AF42" s="107"/>
      <c r="AG42" s="107"/>
    </row>
    <row r="43" spans="1:34" ht="21" x14ac:dyDescent="0.35">
      <c r="A43" t="s">
        <v>5</v>
      </c>
      <c r="C43" s="77"/>
      <c r="D43" s="10" t="s">
        <v>91</v>
      </c>
      <c r="E43" s="11">
        <f>I43</f>
        <v>3750</v>
      </c>
      <c r="F43" s="19">
        <f>J43</f>
        <v>2250</v>
      </c>
      <c r="G43" s="86"/>
      <c r="H43" s="24"/>
      <c r="I43" s="14">
        <f>MROUND(L43+24,50)</f>
        <v>3750</v>
      </c>
      <c r="J43" s="15">
        <f>MROUND(M43+24,50)</f>
        <v>2250</v>
      </c>
      <c r="K43" s="18"/>
      <c r="L43" s="3">
        <f>P43*$L$32</f>
        <v>3750</v>
      </c>
      <c r="M43" s="4">
        <f>P43*$M$32</f>
        <v>2250</v>
      </c>
      <c r="N43" s="3"/>
      <c r="O43" s="17"/>
      <c r="P43" s="130">
        <v>1500</v>
      </c>
      <c r="Q43" s="130">
        <v>1500</v>
      </c>
      <c r="R43" s="130">
        <v>1500</v>
      </c>
      <c r="S43" s="130">
        <v>1500</v>
      </c>
      <c r="T43" s="130">
        <v>1500</v>
      </c>
      <c r="U43" s="130">
        <v>1500</v>
      </c>
      <c r="V43" s="116"/>
      <c r="W43" s="113"/>
      <c r="X43" s="113"/>
      <c r="Y43" s="118"/>
      <c r="Z43" s="118"/>
      <c r="AA43" s="118"/>
      <c r="AB43" s="120"/>
      <c r="AC43" s="120"/>
      <c r="AD43" s="120"/>
      <c r="AE43" s="115"/>
      <c r="AF43" s="115"/>
      <c r="AG43" s="119"/>
      <c r="AH43" s="22"/>
    </row>
    <row r="44" spans="1:34" ht="21" x14ac:dyDescent="0.35">
      <c r="C44" s="77"/>
      <c r="D44" s="10" t="s">
        <v>92</v>
      </c>
      <c r="E44" s="11">
        <f t="shared" ref="E44:F44" si="16">I44</f>
        <v>2000</v>
      </c>
      <c r="F44" s="19">
        <f t="shared" si="16"/>
        <v>1200</v>
      </c>
      <c r="G44" s="86"/>
      <c r="H44" s="24"/>
      <c r="I44" s="14">
        <f t="shared" ref="I44:J44" si="17">MROUND(L44+24,50)</f>
        <v>2000</v>
      </c>
      <c r="J44" s="15">
        <f t="shared" si="17"/>
        <v>1200</v>
      </c>
      <c r="K44" s="18"/>
      <c r="L44" s="3">
        <f>P44*$L$32</f>
        <v>2000</v>
      </c>
      <c r="M44" s="4">
        <f>P44*$M$32</f>
        <v>1200</v>
      </c>
      <c r="N44" s="3"/>
      <c r="O44" s="17"/>
      <c r="P44" s="130">
        <v>800</v>
      </c>
      <c r="Q44" s="130">
        <v>800</v>
      </c>
      <c r="R44" s="130">
        <v>800</v>
      </c>
      <c r="S44" s="130">
        <v>800</v>
      </c>
      <c r="T44" s="130">
        <v>800</v>
      </c>
      <c r="U44" s="130">
        <v>800</v>
      </c>
      <c r="V44" s="113"/>
      <c r="W44" s="113"/>
      <c r="X44" s="113"/>
      <c r="Y44" s="118"/>
      <c r="Z44" s="118"/>
      <c r="AA44" s="118"/>
      <c r="AB44" s="120"/>
      <c r="AC44" s="120"/>
      <c r="AD44" s="120"/>
      <c r="AE44" s="115"/>
      <c r="AF44" s="107"/>
      <c r="AG44" s="119"/>
    </row>
    <row r="45" spans="1:34" ht="21" x14ac:dyDescent="0.35">
      <c r="A45" t="s">
        <v>5</v>
      </c>
      <c r="C45" s="77"/>
      <c r="D45" s="10" t="s">
        <v>99</v>
      </c>
      <c r="E45" s="11">
        <f>I45</f>
        <v>7250</v>
      </c>
      <c r="F45" s="19">
        <f>J45</f>
        <v>4350</v>
      </c>
      <c r="G45" s="86"/>
      <c r="H45" s="24"/>
      <c r="I45" s="14">
        <f>MROUND(L45+24,50)</f>
        <v>7250</v>
      </c>
      <c r="J45" s="15">
        <f>MROUND(M45+24,50)</f>
        <v>4350</v>
      </c>
      <c r="K45" s="18"/>
      <c r="L45" s="3">
        <f>P45*2.5</f>
        <v>7208.5249999999996</v>
      </c>
      <c r="M45" s="4">
        <f>P45*1.5</f>
        <v>4325.1149999999998</v>
      </c>
      <c r="N45" s="3"/>
      <c r="O45" s="17"/>
      <c r="P45" s="130">
        <v>2883.41</v>
      </c>
      <c r="Q45" s="130"/>
      <c r="R45" s="130"/>
      <c r="S45" s="130"/>
      <c r="T45" s="130"/>
      <c r="U45" s="130"/>
      <c r="V45" s="116"/>
      <c r="W45" s="113"/>
      <c r="X45" s="113"/>
      <c r="Y45" s="118"/>
      <c r="Z45" s="118"/>
      <c r="AA45" s="118"/>
      <c r="AB45" s="120"/>
      <c r="AC45" s="120"/>
      <c r="AD45" s="120"/>
      <c r="AE45" s="115"/>
      <c r="AF45" s="115"/>
      <c r="AG45" s="119"/>
      <c r="AH45" s="22"/>
    </row>
    <row r="46" spans="1:34" ht="21" x14ac:dyDescent="0.35">
      <c r="C46" s="77"/>
      <c r="D46" s="10" t="s">
        <v>100</v>
      </c>
      <c r="E46" s="11">
        <f t="shared" ref="E46" si="18">I46</f>
        <v>4050</v>
      </c>
      <c r="F46" s="19">
        <f t="shared" ref="F46" si="19">J46</f>
        <v>2450</v>
      </c>
      <c r="G46" s="86"/>
      <c r="H46" s="24"/>
      <c r="I46" s="14">
        <f t="shared" ref="I46" si="20">MROUND(L46+24,50)</f>
        <v>4050</v>
      </c>
      <c r="J46" s="15">
        <f t="shared" ref="J46" si="21">MROUND(M46+24,50)</f>
        <v>2450</v>
      </c>
      <c r="K46" s="18"/>
      <c r="L46" s="3">
        <f>P46*2.5</f>
        <v>4021.3999999999996</v>
      </c>
      <c r="M46" s="4">
        <f>P46*1.5</f>
        <v>2412.84</v>
      </c>
      <c r="N46" s="3"/>
      <c r="O46" s="17"/>
      <c r="P46" s="130">
        <v>1608.56</v>
      </c>
      <c r="Q46" s="130"/>
      <c r="R46" s="130"/>
      <c r="S46" s="130"/>
      <c r="T46" s="130"/>
      <c r="U46" s="130"/>
      <c r="V46" s="113"/>
      <c r="W46" s="113"/>
      <c r="X46" s="113"/>
      <c r="Y46" s="118"/>
      <c r="Z46" s="118"/>
      <c r="AA46" s="118"/>
      <c r="AB46" s="120"/>
      <c r="AC46" s="120"/>
      <c r="AD46" s="120"/>
      <c r="AE46" s="115"/>
      <c r="AF46" s="107"/>
      <c r="AG46" s="119"/>
    </row>
    <row r="47" spans="1:34" ht="21" x14ac:dyDescent="0.35">
      <c r="C47" s="77"/>
      <c r="D47" s="123" t="s">
        <v>103</v>
      </c>
      <c r="E47" s="124"/>
      <c r="F47" s="125"/>
      <c r="G47" s="86"/>
      <c r="H47" s="24"/>
      <c r="I47" s="99"/>
      <c r="J47" s="30"/>
      <c r="K47" s="18"/>
      <c r="L47" s="31"/>
      <c r="M47" s="32"/>
      <c r="N47" s="3"/>
      <c r="O47" s="17"/>
      <c r="P47" s="130"/>
      <c r="Q47" s="130"/>
      <c r="R47" s="130"/>
      <c r="S47" s="130"/>
      <c r="T47" s="130"/>
      <c r="U47" s="130"/>
      <c r="V47" s="113"/>
      <c r="W47" s="113"/>
      <c r="X47" s="113"/>
      <c r="Y47" s="118"/>
      <c r="Z47" s="118"/>
      <c r="AA47" s="118"/>
      <c r="AB47" s="115"/>
      <c r="AC47" s="115"/>
      <c r="AD47" s="115"/>
      <c r="AE47" s="115"/>
      <c r="AF47" s="107"/>
      <c r="AG47" s="107"/>
    </row>
    <row r="48" spans="1:34" ht="21" x14ac:dyDescent="0.35">
      <c r="A48" t="s">
        <v>5</v>
      </c>
      <c r="C48" s="77"/>
      <c r="D48" s="10" t="s">
        <v>93</v>
      </c>
      <c r="E48" s="11">
        <f t="shared" ref="E48:F49" si="22">I48</f>
        <v>5700</v>
      </c>
      <c r="F48" s="19">
        <f t="shared" si="22"/>
        <v>3450</v>
      </c>
      <c r="G48" s="86"/>
      <c r="H48" s="24"/>
      <c r="I48" s="14">
        <f t="shared" ref="I48:J49" si="23">MROUND(L48+24,50)</f>
        <v>5700</v>
      </c>
      <c r="J48" s="15">
        <f t="shared" si="23"/>
        <v>3450</v>
      </c>
      <c r="K48" s="18"/>
      <c r="L48" s="3">
        <f>P48*$L$32</f>
        <v>5675</v>
      </c>
      <c r="M48" s="4">
        <f>P48*$M$32</f>
        <v>3405</v>
      </c>
      <c r="N48" s="3"/>
      <c r="O48" s="49"/>
      <c r="P48" s="130">
        <v>2270</v>
      </c>
      <c r="Q48" s="130">
        <v>2270</v>
      </c>
      <c r="R48" s="130">
        <v>2270</v>
      </c>
      <c r="S48" s="130">
        <v>2270</v>
      </c>
      <c r="T48" s="130">
        <v>2270</v>
      </c>
      <c r="U48" s="130">
        <v>2270</v>
      </c>
      <c r="V48" s="113"/>
      <c r="W48" s="113"/>
      <c r="X48" s="113"/>
      <c r="Y48" s="121"/>
      <c r="Z48" s="121"/>
      <c r="AA48" s="121"/>
      <c r="AB48" s="122"/>
      <c r="AC48" s="114"/>
      <c r="AD48" s="114"/>
      <c r="AE48" s="115"/>
      <c r="AF48" s="115"/>
      <c r="AG48" s="119"/>
      <c r="AH48" s="22"/>
    </row>
    <row r="49" spans="1:34" ht="21" x14ac:dyDescent="0.35">
      <c r="C49" s="77"/>
      <c r="D49" s="10" t="s">
        <v>94</v>
      </c>
      <c r="E49" s="11">
        <f t="shared" si="22"/>
        <v>3250</v>
      </c>
      <c r="F49" s="19">
        <f t="shared" si="22"/>
        <v>1950</v>
      </c>
      <c r="G49" s="86"/>
      <c r="H49" s="24"/>
      <c r="I49" s="14">
        <f t="shared" si="23"/>
        <v>3250</v>
      </c>
      <c r="J49" s="15">
        <f t="shared" si="23"/>
        <v>1950</v>
      </c>
      <c r="K49" s="18"/>
      <c r="L49" s="3">
        <f>P49*$L$32</f>
        <v>3250</v>
      </c>
      <c r="M49" s="4">
        <f>P49*$M$32</f>
        <v>1950</v>
      </c>
      <c r="N49" s="3"/>
      <c r="O49" s="17"/>
      <c r="P49" s="130">
        <v>1300</v>
      </c>
      <c r="Q49" s="130">
        <v>1300</v>
      </c>
      <c r="R49" s="130">
        <v>1300</v>
      </c>
      <c r="S49" s="130">
        <v>1300</v>
      </c>
      <c r="T49" s="130">
        <v>1300</v>
      </c>
      <c r="U49" s="130">
        <v>1300</v>
      </c>
      <c r="V49" s="113"/>
      <c r="W49" s="113"/>
      <c r="X49" s="113"/>
      <c r="Y49" s="118"/>
      <c r="Z49" s="118"/>
      <c r="AA49" s="118"/>
      <c r="AB49" s="114"/>
      <c r="AC49" s="114"/>
      <c r="AD49" s="114"/>
      <c r="AE49" s="115"/>
      <c r="AF49" s="107"/>
      <c r="AG49" s="107"/>
    </row>
    <row r="50" spans="1:34" ht="21" x14ac:dyDescent="0.35">
      <c r="A50" t="s">
        <v>5</v>
      </c>
      <c r="C50" s="77"/>
      <c r="D50" s="10" t="s">
        <v>101</v>
      </c>
      <c r="E50" s="11">
        <f>I50</f>
        <v>4900</v>
      </c>
      <c r="F50" s="19">
        <f>J50</f>
        <v>2950</v>
      </c>
      <c r="G50" s="86"/>
      <c r="H50" s="24"/>
      <c r="I50" s="14">
        <f>MROUND(L50+24,50)</f>
        <v>4900</v>
      </c>
      <c r="J50" s="15">
        <f>MROUND(M50+24,50)</f>
        <v>2950</v>
      </c>
      <c r="K50" s="18"/>
      <c r="L50" s="3">
        <f>P50*2.5</f>
        <v>4897.7249999999995</v>
      </c>
      <c r="M50" s="4">
        <f>P50*1.5</f>
        <v>2938.6349999999998</v>
      </c>
      <c r="N50" s="3"/>
      <c r="O50" s="17"/>
      <c r="P50" s="130">
        <v>1959.09</v>
      </c>
      <c r="Q50" s="130"/>
      <c r="R50" s="130"/>
      <c r="S50" s="130"/>
      <c r="T50" s="130"/>
      <c r="U50" s="130"/>
      <c r="V50" s="116"/>
      <c r="W50" s="113"/>
      <c r="X50" s="113"/>
      <c r="Y50" s="118"/>
      <c r="Z50" s="118"/>
      <c r="AA50" s="118"/>
      <c r="AB50" s="120"/>
      <c r="AC50" s="120"/>
      <c r="AD50" s="120"/>
      <c r="AE50" s="115"/>
      <c r="AF50" s="115"/>
      <c r="AG50" s="119"/>
      <c r="AH50" s="22"/>
    </row>
    <row r="51" spans="1:34" ht="21" x14ac:dyDescent="0.35">
      <c r="C51" s="77"/>
      <c r="D51" s="10" t="s">
        <v>102</v>
      </c>
      <c r="E51" s="11">
        <f t="shared" ref="E51" si="24">I51</f>
        <v>3000</v>
      </c>
      <c r="F51" s="19">
        <f t="shared" ref="F51" si="25">J51</f>
        <v>1800</v>
      </c>
      <c r="G51" s="86"/>
      <c r="H51" s="24"/>
      <c r="I51" s="14">
        <f t="shared" ref="I51" si="26">MROUND(L51+24,50)</f>
        <v>3000</v>
      </c>
      <c r="J51" s="15">
        <f t="shared" ref="J51" si="27">MROUND(M51+24,50)</f>
        <v>1800</v>
      </c>
      <c r="K51" s="18"/>
      <c r="L51" s="3">
        <f>P51*2.5</f>
        <v>2956.0250000000001</v>
      </c>
      <c r="M51" s="4">
        <f>P51*1.5</f>
        <v>1773.6150000000002</v>
      </c>
      <c r="N51" s="3"/>
      <c r="O51" s="17"/>
      <c r="P51" s="130">
        <v>1182.4100000000001</v>
      </c>
      <c r="Q51" s="130"/>
      <c r="R51" s="130"/>
      <c r="S51" s="130"/>
      <c r="T51" s="130"/>
      <c r="U51" s="130"/>
      <c r="V51" s="113"/>
      <c r="W51" s="113"/>
      <c r="X51" s="113"/>
      <c r="Y51" s="118"/>
      <c r="Z51" s="118"/>
      <c r="AA51" s="118"/>
      <c r="AB51" s="120"/>
      <c r="AC51" s="120"/>
      <c r="AD51" s="120"/>
      <c r="AE51" s="115"/>
      <c r="AF51" s="107"/>
      <c r="AG51" s="119"/>
    </row>
    <row r="52" spans="1:34" ht="21" x14ac:dyDescent="0.35">
      <c r="C52" s="77"/>
      <c r="D52" s="123" t="s">
        <v>68</v>
      </c>
      <c r="E52" s="124"/>
      <c r="F52" s="125"/>
      <c r="G52" s="86"/>
      <c r="H52" s="24"/>
      <c r="I52" s="99"/>
      <c r="J52" s="30"/>
      <c r="K52" s="18"/>
      <c r="L52" s="31"/>
      <c r="M52" s="32"/>
      <c r="N52" s="3"/>
      <c r="O52" s="17"/>
      <c r="P52" s="130"/>
      <c r="Q52" s="130"/>
      <c r="R52" s="130"/>
      <c r="S52" s="130"/>
      <c r="T52" s="130"/>
      <c r="U52" s="130"/>
      <c r="V52" s="113"/>
      <c r="W52" s="113"/>
      <c r="X52" s="113"/>
      <c r="Y52" s="118"/>
      <c r="Z52" s="118"/>
      <c r="AA52" s="118"/>
      <c r="AB52" s="115"/>
      <c r="AC52" s="115"/>
      <c r="AD52" s="115"/>
      <c r="AE52" s="115"/>
      <c r="AF52" s="107"/>
      <c r="AG52" s="107"/>
    </row>
    <row r="53" spans="1:34" ht="21" x14ac:dyDescent="0.35">
      <c r="A53" t="s">
        <v>5</v>
      </c>
      <c r="C53" s="77"/>
      <c r="D53" s="12" t="s">
        <v>95</v>
      </c>
      <c r="E53" s="13">
        <f t="shared" ref="E53:F54" si="28">I53</f>
        <v>3250</v>
      </c>
      <c r="F53" s="19">
        <f t="shared" si="28"/>
        <v>1950</v>
      </c>
      <c r="G53" s="86"/>
      <c r="H53" s="24"/>
      <c r="I53" s="14">
        <f t="shared" ref="I53:J54" si="29">MROUND(L53+24,50)</f>
        <v>3250</v>
      </c>
      <c r="J53" s="15">
        <f t="shared" si="29"/>
        <v>1950</v>
      </c>
      <c r="K53" s="18"/>
      <c r="L53" s="3">
        <f>P53*$L$32</f>
        <v>3250</v>
      </c>
      <c r="M53" s="4">
        <f>P53*$M$32</f>
        <v>1950</v>
      </c>
      <c r="N53" s="3"/>
      <c r="O53" s="17"/>
      <c r="P53" s="130">
        <v>1300</v>
      </c>
      <c r="Q53" s="130">
        <v>1300</v>
      </c>
      <c r="R53" s="130">
        <v>1300</v>
      </c>
      <c r="S53" s="130">
        <v>1300</v>
      </c>
      <c r="T53" s="130">
        <v>1300</v>
      </c>
      <c r="U53" s="130">
        <v>1300</v>
      </c>
      <c r="V53" s="113"/>
      <c r="W53" s="113"/>
      <c r="X53" s="113"/>
      <c r="Y53" s="117"/>
      <c r="Z53" s="117"/>
      <c r="AA53" s="118"/>
      <c r="AB53" s="115"/>
      <c r="AC53" s="115"/>
      <c r="AD53" s="115"/>
      <c r="AE53" s="115"/>
      <c r="AF53" s="115"/>
      <c r="AG53" s="119"/>
      <c r="AH53" s="22"/>
    </row>
    <row r="54" spans="1:34" ht="21" x14ac:dyDescent="0.35">
      <c r="A54" t="s">
        <v>5</v>
      </c>
      <c r="C54" s="77"/>
      <c r="D54" s="12" t="s">
        <v>96</v>
      </c>
      <c r="E54" s="13">
        <f t="shared" si="28"/>
        <v>1750</v>
      </c>
      <c r="F54" s="19">
        <f t="shared" si="28"/>
        <v>1050</v>
      </c>
      <c r="G54" s="86"/>
      <c r="H54" s="24"/>
      <c r="I54" s="14">
        <f t="shared" si="29"/>
        <v>1750</v>
      </c>
      <c r="J54" s="15">
        <f t="shared" si="29"/>
        <v>1050</v>
      </c>
      <c r="K54" s="18"/>
      <c r="L54" s="3">
        <f>P54*$L$32</f>
        <v>1750</v>
      </c>
      <c r="M54" s="4">
        <f>P54*$M$32</f>
        <v>1050</v>
      </c>
      <c r="N54" s="3"/>
      <c r="O54" s="17"/>
      <c r="P54" s="130">
        <v>700</v>
      </c>
      <c r="Q54" s="130">
        <v>700</v>
      </c>
      <c r="R54" s="130">
        <v>700</v>
      </c>
      <c r="S54" s="130">
        <v>700</v>
      </c>
      <c r="T54" s="130">
        <v>700</v>
      </c>
      <c r="U54" s="130">
        <v>700</v>
      </c>
      <c r="V54" s="113"/>
      <c r="W54" s="113"/>
      <c r="X54" s="113"/>
      <c r="Y54" s="118"/>
      <c r="Z54" s="118"/>
      <c r="AA54" s="118"/>
      <c r="AB54" s="115"/>
      <c r="AC54" s="115"/>
      <c r="AD54" s="115"/>
      <c r="AE54" s="115"/>
      <c r="AF54" s="107"/>
      <c r="AG54" s="107"/>
    </row>
    <row r="55" spans="1:34" ht="21" x14ac:dyDescent="0.35">
      <c r="C55" s="77"/>
      <c r="D55" s="123" t="s">
        <v>54</v>
      </c>
      <c r="E55" s="124"/>
      <c r="F55" s="125"/>
      <c r="G55" s="86"/>
      <c r="H55" s="24"/>
      <c r="I55" s="99"/>
      <c r="J55" s="30"/>
      <c r="K55" s="18"/>
      <c r="L55" s="31"/>
      <c r="M55" s="32"/>
      <c r="N55" s="3"/>
      <c r="O55" s="17"/>
      <c r="P55" s="130"/>
      <c r="Q55" s="130"/>
      <c r="R55" s="130"/>
      <c r="S55" s="130"/>
      <c r="T55" s="130"/>
      <c r="U55" s="130"/>
      <c r="V55" s="113"/>
      <c r="W55" s="113"/>
      <c r="X55" s="113"/>
      <c r="Y55" s="118"/>
      <c r="Z55" s="118"/>
      <c r="AA55" s="118"/>
      <c r="AB55" s="115"/>
      <c r="AC55" s="115"/>
      <c r="AD55" s="115"/>
      <c r="AE55" s="115"/>
      <c r="AF55" s="107"/>
      <c r="AG55" s="107"/>
    </row>
    <row r="56" spans="1:34" ht="21" x14ac:dyDescent="0.35">
      <c r="A56" t="s">
        <v>5</v>
      </c>
      <c r="C56" s="77"/>
      <c r="D56" s="12" t="s">
        <v>97</v>
      </c>
      <c r="E56" s="13">
        <f t="shared" ref="E56:F57" si="30">I56</f>
        <v>7000</v>
      </c>
      <c r="F56" s="19">
        <f t="shared" si="30"/>
        <v>4200</v>
      </c>
      <c r="G56" s="86"/>
      <c r="H56" s="24"/>
      <c r="I56" s="14">
        <f t="shared" ref="I56:J57" si="31">MROUND(L56+24,50)</f>
        <v>7000</v>
      </c>
      <c r="J56" s="15">
        <f t="shared" si="31"/>
        <v>4200</v>
      </c>
      <c r="K56" s="18"/>
      <c r="L56" s="3">
        <f>P56*$L$32</f>
        <v>6952.4249999999993</v>
      </c>
      <c r="M56" s="4">
        <f>P56*$M$32</f>
        <v>4171.4549999999999</v>
      </c>
      <c r="N56" s="3"/>
      <c r="O56" s="17"/>
      <c r="P56" s="130">
        <v>2780.97</v>
      </c>
      <c r="Q56" s="130">
        <v>2780.97</v>
      </c>
      <c r="R56" s="130">
        <v>2780.97</v>
      </c>
      <c r="S56" s="130">
        <v>2780.97</v>
      </c>
      <c r="T56" s="130">
        <v>2780.97</v>
      </c>
      <c r="U56" s="130">
        <v>2780.97</v>
      </c>
      <c r="V56" s="113"/>
      <c r="W56" s="113"/>
      <c r="X56" s="113"/>
      <c r="Y56" s="117"/>
      <c r="Z56" s="117"/>
      <c r="AA56" s="118"/>
      <c r="AB56" s="115"/>
      <c r="AC56" s="115"/>
      <c r="AD56" s="115"/>
      <c r="AE56" s="115"/>
      <c r="AF56" s="115"/>
      <c r="AG56" s="119"/>
      <c r="AH56" s="22"/>
    </row>
    <row r="57" spans="1:34" ht="21" x14ac:dyDescent="0.35">
      <c r="A57" t="s">
        <v>5</v>
      </c>
      <c r="C57" s="77"/>
      <c r="D57" s="12" t="s">
        <v>98</v>
      </c>
      <c r="E57" s="13">
        <f t="shared" si="30"/>
        <v>4200</v>
      </c>
      <c r="F57" s="19">
        <f t="shared" si="30"/>
        <v>2550</v>
      </c>
      <c r="G57" s="86"/>
      <c r="H57" s="24"/>
      <c r="I57" s="14">
        <f t="shared" si="31"/>
        <v>4200</v>
      </c>
      <c r="J57" s="15">
        <f t="shared" si="31"/>
        <v>2550</v>
      </c>
      <c r="K57" s="18"/>
      <c r="L57" s="3">
        <f>P57*$L$32</f>
        <v>4188.9749999999995</v>
      </c>
      <c r="M57" s="4">
        <f>P57*$M$32</f>
        <v>2513.3849999999998</v>
      </c>
      <c r="N57" s="3"/>
      <c r="O57" s="17"/>
      <c r="P57" s="130">
        <v>1675.59</v>
      </c>
      <c r="Q57" s="130">
        <v>1675.59</v>
      </c>
      <c r="R57" s="130">
        <v>1675.59</v>
      </c>
      <c r="S57" s="130">
        <v>1675.59</v>
      </c>
      <c r="T57" s="130">
        <v>1675.59</v>
      </c>
      <c r="U57" s="130">
        <v>1675.59</v>
      </c>
      <c r="V57" s="113"/>
      <c r="W57" s="113"/>
      <c r="X57" s="113"/>
      <c r="Y57" s="118"/>
      <c r="Z57" s="118"/>
      <c r="AA57" s="118"/>
      <c r="AB57" s="115"/>
      <c r="AC57" s="115"/>
      <c r="AD57" s="115"/>
      <c r="AE57" s="115"/>
      <c r="AF57" s="107"/>
      <c r="AG57" s="107"/>
    </row>
    <row r="58" spans="1:34" ht="9.9499999999999993" customHeight="1" x14ac:dyDescent="0.35">
      <c r="C58" s="78"/>
      <c r="D58" s="79"/>
      <c r="E58" s="80"/>
      <c r="F58" s="87"/>
      <c r="G58" s="88"/>
      <c r="H58" s="24"/>
      <c r="I58" s="14"/>
      <c r="J58" s="15"/>
      <c r="K58" s="18"/>
      <c r="L58" s="3"/>
      <c r="M58" s="3"/>
      <c r="N58" s="3"/>
      <c r="O58" s="17"/>
      <c r="P58" s="131"/>
      <c r="Q58" s="131"/>
      <c r="R58" s="131"/>
      <c r="S58" s="131"/>
      <c r="T58" s="131"/>
      <c r="U58" s="131"/>
      <c r="V58" s="113"/>
      <c r="W58" s="113"/>
      <c r="X58" s="113"/>
      <c r="Y58" s="114"/>
      <c r="Z58" s="114"/>
      <c r="AA58" s="114"/>
      <c r="AB58" s="114"/>
      <c r="AC58" s="114"/>
      <c r="AD58" s="114"/>
      <c r="AE58" s="115"/>
      <c r="AF58" s="107"/>
      <c r="AG58" s="107"/>
    </row>
  </sheetData>
  <mergeCells count="6">
    <mergeCell ref="D2:F2"/>
    <mergeCell ref="I6:J6"/>
    <mergeCell ref="L6:M6"/>
    <mergeCell ref="D32:F32"/>
    <mergeCell ref="I36:J36"/>
    <mergeCell ref="L36:M36"/>
  </mergeCells>
  <printOptions horizontalCentered="1"/>
  <pageMargins left="0.19685039370078741" right="0.11811023622047245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I58"/>
  <sheetViews>
    <sheetView topLeftCell="A17" workbookViewId="0">
      <selection activeCell="E16" sqref="E16"/>
    </sheetView>
  </sheetViews>
  <sheetFormatPr baseColWidth="10" defaultRowHeight="15" x14ac:dyDescent="0.25"/>
  <cols>
    <col min="3" max="3" width="1.7109375" customWidth="1"/>
    <col min="4" max="4" width="64.7109375" customWidth="1"/>
    <col min="5" max="6" width="15.7109375" customWidth="1"/>
    <col min="7" max="7" width="1.7109375" customWidth="1"/>
    <col min="8" max="8" width="2.7109375" customWidth="1"/>
    <col min="9" max="9" width="14.42578125" style="27" hidden="1" customWidth="1"/>
    <col min="10" max="10" width="13.28515625" hidden="1" customWidth="1"/>
    <col min="11" max="11" width="2.7109375" hidden="1" customWidth="1"/>
    <col min="12" max="13" width="11.5703125" hidden="1" customWidth="1"/>
    <col min="14" max="14" width="2.7109375" customWidth="1"/>
    <col min="15" max="15" width="1.7109375" customWidth="1"/>
    <col min="16" max="22" width="16.140625" style="47" bestFit="1" customWidth="1"/>
    <col min="23" max="25" width="16.140625" style="47" customWidth="1"/>
    <col min="26" max="29" width="16.140625" style="37" customWidth="1"/>
    <col min="30" max="31" width="15.85546875" style="37" customWidth="1"/>
    <col min="32" max="32" width="14.5703125" style="37" customWidth="1"/>
    <col min="33" max="33" width="11.42578125" customWidth="1"/>
    <col min="34" max="34" width="14.5703125" customWidth="1"/>
    <col min="35" max="35" width="11.42578125" customWidth="1"/>
  </cols>
  <sheetData>
    <row r="1" spans="1:35" ht="9.9499999999999993" customHeight="1" x14ac:dyDescent="0.25">
      <c r="C1" s="74"/>
      <c r="D1" s="75"/>
      <c r="E1" s="75"/>
      <c r="F1" s="75"/>
      <c r="G1" s="76"/>
    </row>
    <row r="2" spans="1:35" s="1" customFormat="1" ht="24.75" x14ac:dyDescent="0.5">
      <c r="A2"/>
      <c r="B2"/>
      <c r="C2" s="77"/>
      <c r="D2" s="210" t="s">
        <v>48</v>
      </c>
      <c r="E2" s="211"/>
      <c r="F2" s="212"/>
      <c r="G2" s="86"/>
      <c r="H2" s="24"/>
      <c r="I2" s="21" t="s">
        <v>4</v>
      </c>
      <c r="J2" s="16"/>
      <c r="K2" s="18"/>
      <c r="L2" s="2" t="s">
        <v>2</v>
      </c>
      <c r="M2" s="5" t="s">
        <v>3</v>
      </c>
      <c r="N2" s="3"/>
      <c r="O2" s="17"/>
      <c r="P2" s="41">
        <v>45482</v>
      </c>
      <c r="Q2" s="57">
        <v>45472</v>
      </c>
      <c r="R2" s="156">
        <v>45453</v>
      </c>
      <c r="S2" s="36">
        <v>45424</v>
      </c>
      <c r="T2" s="41">
        <v>45403</v>
      </c>
      <c r="U2" s="41">
        <v>45377</v>
      </c>
      <c r="V2" s="41">
        <v>45317</v>
      </c>
      <c r="W2" s="36">
        <v>45290</v>
      </c>
      <c r="X2" s="36">
        <v>45290</v>
      </c>
      <c r="Y2" s="56" t="s">
        <v>42</v>
      </c>
      <c r="Z2" s="35"/>
      <c r="AA2" s="35"/>
      <c r="AB2" s="35"/>
      <c r="AC2" s="35"/>
      <c r="AD2" s="35"/>
      <c r="AE2" s="35"/>
      <c r="AF2" s="35">
        <v>0.25</v>
      </c>
      <c r="AG2" s="8"/>
      <c r="AH2" s="9"/>
    </row>
    <row r="3" spans="1:35" ht="9.9499999999999993" customHeight="1" x14ac:dyDescent="0.35">
      <c r="C3" s="78"/>
      <c r="D3" s="73"/>
      <c r="E3" s="73"/>
      <c r="F3" s="73"/>
      <c r="G3" s="88"/>
      <c r="H3" s="24"/>
      <c r="I3" s="98"/>
      <c r="J3" s="15"/>
      <c r="K3" s="3"/>
      <c r="L3" s="3"/>
      <c r="M3" s="4"/>
      <c r="N3" s="3"/>
      <c r="O3" s="46"/>
      <c r="P3" s="41"/>
      <c r="Q3" s="57"/>
      <c r="R3" s="156"/>
      <c r="S3" s="36"/>
      <c r="T3" s="41"/>
      <c r="U3" s="41"/>
      <c r="V3" s="41"/>
      <c r="W3" s="36"/>
      <c r="X3" s="36"/>
      <c r="Y3" s="57">
        <v>45274</v>
      </c>
      <c r="Z3" s="41">
        <v>45271</v>
      </c>
      <c r="AA3" s="41">
        <v>45268</v>
      </c>
      <c r="AB3" s="41">
        <v>45230</v>
      </c>
      <c r="AC3" s="41">
        <v>45218</v>
      </c>
      <c r="AD3" s="41">
        <v>45183</v>
      </c>
      <c r="AE3" s="39">
        <v>45161</v>
      </c>
      <c r="AF3" s="36">
        <v>45155</v>
      </c>
      <c r="AG3" s="25"/>
      <c r="AH3" s="26"/>
      <c r="AI3" s="34"/>
    </row>
    <row r="4" spans="1:35" ht="9.9499999999999993" customHeight="1" x14ac:dyDescent="0.35">
      <c r="C4" s="24"/>
      <c r="D4" s="71"/>
      <c r="E4" s="72"/>
      <c r="F4" s="7"/>
      <c r="G4" s="24"/>
      <c r="H4" s="24"/>
      <c r="I4" s="14"/>
      <c r="J4" s="15"/>
      <c r="K4" s="18"/>
      <c r="L4" s="3"/>
      <c r="M4" s="3"/>
      <c r="N4" s="3"/>
      <c r="O4" s="17"/>
      <c r="P4" s="103" t="s">
        <v>104</v>
      </c>
      <c r="Q4" s="104" t="s">
        <v>81</v>
      </c>
      <c r="R4" s="157" t="s">
        <v>49</v>
      </c>
      <c r="S4" s="148" t="s">
        <v>81</v>
      </c>
      <c r="T4" s="103" t="s">
        <v>81</v>
      </c>
      <c r="U4" s="103" t="s">
        <v>49</v>
      </c>
      <c r="V4" s="103" t="s">
        <v>49</v>
      </c>
      <c r="W4" s="104">
        <v>45295</v>
      </c>
      <c r="X4" s="62"/>
      <c r="Y4" s="62"/>
      <c r="Z4" s="63"/>
      <c r="AA4" s="63"/>
      <c r="AB4" s="63"/>
      <c r="AC4" s="63"/>
      <c r="AD4" s="63"/>
      <c r="AE4" s="63"/>
      <c r="AF4" s="64"/>
      <c r="AG4" s="25"/>
      <c r="AH4" s="26"/>
    </row>
    <row r="5" spans="1:35" ht="9.9499999999999993" customHeight="1" x14ac:dyDescent="0.35">
      <c r="C5" s="81"/>
      <c r="D5" s="82"/>
      <c r="E5" s="83"/>
      <c r="F5" s="84"/>
      <c r="G5" s="85"/>
      <c r="H5" s="24"/>
      <c r="I5" s="14"/>
      <c r="J5" s="15"/>
      <c r="K5" s="18"/>
      <c r="L5" s="3"/>
      <c r="M5" s="3"/>
      <c r="N5" s="3"/>
      <c r="O5" s="17"/>
      <c r="P5" s="100"/>
      <c r="Q5" s="100"/>
      <c r="R5" s="100"/>
      <c r="S5" s="100"/>
      <c r="T5" s="100">
        <v>160424</v>
      </c>
      <c r="U5" s="100">
        <v>290324</v>
      </c>
      <c r="V5" s="100">
        <v>260124</v>
      </c>
      <c r="W5" s="62" t="s">
        <v>44</v>
      </c>
      <c r="X5" s="62"/>
      <c r="Y5" s="62"/>
      <c r="Z5" s="63"/>
      <c r="AA5" s="63"/>
      <c r="AB5" s="63"/>
      <c r="AC5" s="63"/>
      <c r="AD5" s="63"/>
      <c r="AE5" s="63"/>
      <c r="AF5" s="64"/>
      <c r="AG5" s="25"/>
      <c r="AH5" s="26"/>
    </row>
    <row r="6" spans="1:35" ht="21" x14ac:dyDescent="0.35">
      <c r="A6" t="s">
        <v>86</v>
      </c>
      <c r="B6" s="162">
        <v>45480</v>
      </c>
      <c r="C6" s="77"/>
      <c r="D6" s="89" t="s">
        <v>7</v>
      </c>
      <c r="E6" s="92"/>
      <c r="F6" s="93"/>
      <c r="G6" s="86"/>
      <c r="H6" s="24"/>
      <c r="I6" s="201"/>
      <c r="J6" s="202"/>
      <c r="K6" s="18"/>
      <c r="L6" s="203"/>
      <c r="M6" s="204"/>
      <c r="N6" s="3"/>
      <c r="O6" s="17"/>
      <c r="P6" s="164">
        <v>45482</v>
      </c>
      <c r="Q6" s="155">
        <v>45453</v>
      </c>
      <c r="R6" s="155">
        <v>45453</v>
      </c>
      <c r="S6" s="145">
        <v>45424</v>
      </c>
      <c r="T6" s="145">
        <v>45398</v>
      </c>
      <c r="U6" s="95"/>
      <c r="V6" s="95"/>
      <c r="W6" s="95"/>
      <c r="X6" s="68"/>
      <c r="Y6" s="68"/>
      <c r="Z6" s="69"/>
      <c r="AA6" s="69"/>
      <c r="AB6" s="69"/>
      <c r="AC6" s="69"/>
      <c r="AD6" s="69"/>
      <c r="AE6" s="69"/>
      <c r="AF6" s="69">
        <v>0</v>
      </c>
      <c r="AG6" s="70"/>
      <c r="AH6" s="70"/>
    </row>
    <row r="7" spans="1:35" ht="21" x14ac:dyDescent="0.35">
      <c r="A7" t="s">
        <v>107</v>
      </c>
      <c r="B7" s="154">
        <v>10500</v>
      </c>
      <c r="C7" s="77"/>
      <c r="D7" s="10" t="s">
        <v>16</v>
      </c>
      <c r="E7" s="11">
        <f>I7</f>
        <v>26250</v>
      </c>
      <c r="F7" s="19">
        <f>J7</f>
        <v>17100</v>
      </c>
      <c r="G7" s="86"/>
      <c r="H7" s="24"/>
      <c r="I7" s="14">
        <f>MROUND(L7+24,50)</f>
        <v>26250</v>
      </c>
      <c r="J7" s="15">
        <f>MROUND(M7+24,50)</f>
        <v>17100</v>
      </c>
      <c r="K7" s="18"/>
      <c r="L7" s="3">
        <f t="shared" ref="L7:L22" si="0">P7*2</f>
        <v>26250</v>
      </c>
      <c r="M7" s="4">
        <f t="shared" ref="M7:M22" si="1">P7*1.3</f>
        <v>17062.5</v>
      </c>
      <c r="N7" s="3"/>
      <c r="O7" s="42"/>
      <c r="P7" s="165">
        <v>13125</v>
      </c>
      <c r="Q7" s="158">
        <v>13125</v>
      </c>
      <c r="R7" s="158">
        <v>13125</v>
      </c>
      <c r="S7" s="150">
        <v>9200</v>
      </c>
      <c r="T7" s="101">
        <v>9200</v>
      </c>
      <c r="U7" s="101">
        <v>9320</v>
      </c>
      <c r="V7" s="101">
        <v>9320</v>
      </c>
      <c r="W7" s="96">
        <v>9000</v>
      </c>
      <c r="X7" s="65">
        <v>7412.5</v>
      </c>
      <c r="Y7" s="65">
        <f>AA7*1.25</f>
        <v>7412.5</v>
      </c>
      <c r="Z7" s="66">
        <v>5930</v>
      </c>
      <c r="AA7" s="66">
        <v>5930</v>
      </c>
      <c r="AB7" s="67">
        <v>5100</v>
      </c>
      <c r="AC7" s="38">
        <v>4826</v>
      </c>
      <c r="AD7" s="38">
        <v>4616</v>
      </c>
      <c r="AE7" s="38">
        <v>4616</v>
      </c>
      <c r="AF7" s="33">
        <v>4770</v>
      </c>
      <c r="AG7" s="33">
        <v>3816</v>
      </c>
      <c r="AH7" s="20">
        <v>45138</v>
      </c>
      <c r="AI7" s="22"/>
    </row>
    <row r="8" spans="1:35" ht="21" hidden="1" x14ac:dyDescent="0.35">
      <c r="A8" s="37" t="s">
        <v>105</v>
      </c>
      <c r="B8" s="154">
        <v>2860</v>
      </c>
      <c r="C8" s="77"/>
      <c r="D8" s="10" t="s">
        <v>22</v>
      </c>
      <c r="E8" s="11">
        <f t="shared" ref="E8:F9" si="2">I8</f>
        <v>5000</v>
      </c>
      <c r="F8" s="19">
        <f t="shared" si="2"/>
        <v>3250</v>
      </c>
      <c r="G8" s="86"/>
      <c r="H8" s="24" t="s">
        <v>108</v>
      </c>
      <c r="I8" s="14">
        <f t="shared" ref="I8:J9" si="3">MROUND(L8+24,50)</f>
        <v>5000</v>
      </c>
      <c r="J8" s="15">
        <f t="shared" si="3"/>
        <v>3250</v>
      </c>
      <c r="K8" s="18"/>
      <c r="L8" s="3">
        <f t="shared" si="0"/>
        <v>5000</v>
      </c>
      <c r="M8" s="4">
        <f t="shared" si="1"/>
        <v>3250</v>
      </c>
      <c r="N8" s="168">
        <f>N7/4.55</f>
        <v>0</v>
      </c>
      <c r="O8" s="17"/>
      <c r="P8" s="166">
        <v>2500</v>
      </c>
      <c r="Q8" s="169">
        <v>2500</v>
      </c>
      <c r="R8" s="159">
        <f t="shared" ref="R8:U8" si="4">R7/5</f>
        <v>2625</v>
      </c>
      <c r="S8" s="48">
        <f t="shared" si="4"/>
        <v>1840</v>
      </c>
      <c r="T8" s="48">
        <f t="shared" si="4"/>
        <v>1840</v>
      </c>
      <c r="U8" s="48">
        <f t="shared" si="4"/>
        <v>1864</v>
      </c>
      <c r="V8" s="48">
        <v>1864</v>
      </c>
      <c r="W8" s="48">
        <v>1800</v>
      </c>
      <c r="X8" s="48">
        <v>1482.5</v>
      </c>
      <c r="Y8" s="48">
        <f>Y7/5</f>
        <v>1482.5</v>
      </c>
      <c r="Z8" s="53">
        <f>Z7/5</f>
        <v>1186</v>
      </c>
      <c r="AA8" s="53">
        <v>1186</v>
      </c>
      <c r="AB8" s="53">
        <v>1020</v>
      </c>
      <c r="AC8" s="38">
        <v>965.2</v>
      </c>
      <c r="AD8" s="38">
        <v>923.2</v>
      </c>
      <c r="AE8" s="38">
        <v>923.2</v>
      </c>
      <c r="AF8" s="33">
        <v>937.5</v>
      </c>
      <c r="AG8" s="8">
        <v>750</v>
      </c>
      <c r="AH8" s="20" t="s">
        <v>29</v>
      </c>
    </row>
    <row r="9" spans="1:35" ht="21" x14ac:dyDescent="0.35">
      <c r="A9" s="37" t="s">
        <v>106</v>
      </c>
      <c r="B9" s="154">
        <v>1550</v>
      </c>
      <c r="C9" s="77"/>
      <c r="D9" s="10" t="s">
        <v>23</v>
      </c>
      <c r="E9" s="11">
        <f t="shared" si="2"/>
        <v>2500</v>
      </c>
      <c r="F9" s="19">
        <f t="shared" si="2"/>
        <v>1650</v>
      </c>
      <c r="G9" s="86"/>
      <c r="H9" s="24"/>
      <c r="I9" s="14">
        <f t="shared" si="3"/>
        <v>2500</v>
      </c>
      <c r="J9" s="15">
        <f t="shared" si="3"/>
        <v>1650</v>
      </c>
      <c r="K9" s="18"/>
      <c r="L9" s="3">
        <f t="shared" si="0"/>
        <v>2500</v>
      </c>
      <c r="M9" s="4">
        <f t="shared" si="1"/>
        <v>1625</v>
      </c>
      <c r="N9" s="168">
        <f>N7/8.8</f>
        <v>0</v>
      </c>
      <c r="O9" s="17"/>
      <c r="P9" s="166">
        <v>1250</v>
      </c>
      <c r="Q9" s="169">
        <v>1250</v>
      </c>
      <c r="R9" s="159">
        <f t="shared" ref="R9:U9" si="5">R7/15</f>
        <v>875</v>
      </c>
      <c r="S9" s="48">
        <f t="shared" si="5"/>
        <v>613.33333333333337</v>
      </c>
      <c r="T9" s="48">
        <f t="shared" si="5"/>
        <v>613.33333333333337</v>
      </c>
      <c r="U9" s="48">
        <f t="shared" si="5"/>
        <v>621.33333333333337</v>
      </c>
      <c r="V9" s="48">
        <v>621.33333333333337</v>
      </c>
      <c r="W9" s="48">
        <v>600</v>
      </c>
      <c r="X9" s="48">
        <v>494.16666666666669</v>
      </c>
      <c r="Y9" s="48">
        <f>Y7/15</f>
        <v>494.16666666666669</v>
      </c>
      <c r="Z9" s="53">
        <f>Z7/15</f>
        <v>395.33333333333331</v>
      </c>
      <c r="AA9" s="53">
        <v>395.33333333333331</v>
      </c>
      <c r="AB9" s="53">
        <v>340</v>
      </c>
      <c r="AC9" s="38">
        <v>321.73333333333335</v>
      </c>
      <c r="AD9" s="38">
        <v>307.73333333333335</v>
      </c>
      <c r="AE9" s="38">
        <v>307.73333333333335</v>
      </c>
      <c r="AF9" s="33">
        <v>312.5</v>
      </c>
      <c r="AG9" s="8">
        <v>250</v>
      </c>
      <c r="AH9" s="20" t="s">
        <v>30</v>
      </c>
    </row>
    <row r="10" spans="1:35" ht="21" x14ac:dyDescent="0.35">
      <c r="A10" t="s">
        <v>82</v>
      </c>
      <c r="B10" s="152"/>
      <c r="C10" s="77"/>
      <c r="D10" s="89" t="s">
        <v>6</v>
      </c>
      <c r="E10" s="92"/>
      <c r="F10" s="93"/>
      <c r="G10" s="86"/>
      <c r="H10" s="24"/>
      <c r="I10" s="99"/>
      <c r="J10" s="30"/>
      <c r="K10" s="18"/>
      <c r="L10" s="31"/>
      <c r="M10" s="32"/>
      <c r="N10" s="3"/>
      <c r="O10" s="17"/>
      <c r="P10" s="164">
        <v>45482</v>
      </c>
      <c r="Q10" s="95"/>
      <c r="R10" s="95"/>
      <c r="S10" s="95"/>
      <c r="T10" s="95"/>
      <c r="U10" s="95"/>
      <c r="V10" s="95"/>
      <c r="W10" s="95"/>
      <c r="X10" s="48"/>
      <c r="Y10" s="48"/>
      <c r="Z10" s="53"/>
      <c r="AA10" s="53"/>
      <c r="AB10" s="53"/>
      <c r="AC10" s="33"/>
      <c r="AD10" s="33"/>
      <c r="AE10" s="33"/>
      <c r="AF10" s="33">
        <v>0</v>
      </c>
      <c r="AG10" s="8"/>
      <c r="AH10" s="9"/>
    </row>
    <row r="11" spans="1:35" ht="21" x14ac:dyDescent="0.35">
      <c r="A11" t="s">
        <v>82</v>
      </c>
      <c r="B11" s="151">
        <v>30736</v>
      </c>
      <c r="C11" s="77"/>
      <c r="D11" s="10" t="s">
        <v>24</v>
      </c>
      <c r="E11" s="11">
        <f>I11</f>
        <v>61500</v>
      </c>
      <c r="F11" s="19">
        <f>J11</f>
        <v>40000</v>
      </c>
      <c r="G11" s="86"/>
      <c r="H11" s="24"/>
      <c r="I11" s="14">
        <f>MROUND(L11+24,50)</f>
        <v>61500</v>
      </c>
      <c r="J11" s="15">
        <f>MROUND(M11+24,50)</f>
        <v>40000</v>
      </c>
      <c r="K11" s="18"/>
      <c r="L11" s="3">
        <f t="shared" si="0"/>
        <v>61472</v>
      </c>
      <c r="M11" s="4">
        <f t="shared" si="1"/>
        <v>39956.800000000003</v>
      </c>
      <c r="N11" s="3"/>
      <c r="O11" s="17"/>
      <c r="P11" s="102">
        <v>30736</v>
      </c>
      <c r="Q11" s="163">
        <v>27200</v>
      </c>
      <c r="R11" s="102">
        <v>27200</v>
      </c>
      <c r="S11" s="149">
        <v>27200</v>
      </c>
      <c r="T11" s="102">
        <v>25165</v>
      </c>
      <c r="U11" s="97">
        <v>25165</v>
      </c>
      <c r="V11" s="97">
        <v>25165</v>
      </c>
      <c r="W11" s="97">
        <v>25165</v>
      </c>
      <c r="X11" s="61">
        <v>22105</v>
      </c>
      <c r="Y11" s="61">
        <f>AA11*1.25</f>
        <v>22105</v>
      </c>
      <c r="Z11" s="45">
        <v>17684</v>
      </c>
      <c r="AA11" s="45">
        <v>17684</v>
      </c>
      <c r="AB11" s="52">
        <v>13800</v>
      </c>
      <c r="AC11" s="38">
        <v>10830</v>
      </c>
      <c r="AD11" s="38">
        <v>10830</v>
      </c>
      <c r="AE11" s="38">
        <v>10830</v>
      </c>
      <c r="AF11" s="33">
        <v>9750</v>
      </c>
      <c r="AG11" s="33">
        <v>7800</v>
      </c>
      <c r="AH11" s="20">
        <v>45138</v>
      </c>
      <c r="AI11" s="22"/>
    </row>
    <row r="12" spans="1:35" ht="21" x14ac:dyDescent="0.35">
      <c r="A12" t="s">
        <v>82</v>
      </c>
      <c r="B12" s="151">
        <v>4735</v>
      </c>
      <c r="C12" s="77"/>
      <c r="D12" s="10" t="s">
        <v>17</v>
      </c>
      <c r="E12" s="11">
        <f t="shared" ref="E12:F12" si="6">I12</f>
        <v>6150</v>
      </c>
      <c r="F12" s="19">
        <f t="shared" si="6"/>
        <v>4000</v>
      </c>
      <c r="G12" s="86"/>
      <c r="H12" s="24"/>
      <c r="I12" s="14">
        <f>MROUND(L12+24,50)</f>
        <v>6150</v>
      </c>
      <c r="J12" s="15">
        <f>MROUND(M12+24,50)</f>
        <v>4000</v>
      </c>
      <c r="K12" s="18"/>
      <c r="L12" s="3">
        <f t="shared" si="0"/>
        <v>6147.2</v>
      </c>
      <c r="M12" s="4">
        <f t="shared" si="1"/>
        <v>3995.68</v>
      </c>
      <c r="N12" s="3"/>
      <c r="O12" s="17"/>
      <c r="P12" s="160">
        <f t="shared" ref="P12:U12" si="7">P11/10</f>
        <v>3073.6</v>
      </c>
      <c r="Q12" s="48">
        <f t="shared" si="7"/>
        <v>2720</v>
      </c>
      <c r="R12" s="160">
        <f t="shared" si="7"/>
        <v>2720</v>
      </c>
      <c r="S12" s="48">
        <f t="shared" si="7"/>
        <v>2720</v>
      </c>
      <c r="T12" s="48">
        <f t="shared" si="7"/>
        <v>2516.5</v>
      </c>
      <c r="U12" s="48">
        <f t="shared" si="7"/>
        <v>2516.5</v>
      </c>
      <c r="V12" s="48">
        <v>2516.5</v>
      </c>
      <c r="W12" s="48">
        <v>2516.5</v>
      </c>
      <c r="X12" s="48">
        <v>2210.5</v>
      </c>
      <c r="Y12" s="48">
        <f>Y11/10</f>
        <v>2210.5</v>
      </c>
      <c r="Z12" s="53">
        <f>Z11/10</f>
        <v>1768.4</v>
      </c>
      <c r="AA12" s="53">
        <v>1768.4</v>
      </c>
      <c r="AB12" s="53">
        <v>1380</v>
      </c>
      <c r="AC12" s="38">
        <v>1083</v>
      </c>
      <c r="AD12" s="38">
        <v>1083</v>
      </c>
      <c r="AE12" s="38">
        <v>1083</v>
      </c>
      <c r="AF12" s="33">
        <v>975</v>
      </c>
      <c r="AG12" s="8">
        <v>780</v>
      </c>
      <c r="AH12" s="20" t="s">
        <v>31</v>
      </c>
    </row>
    <row r="13" spans="1:35" ht="21" x14ac:dyDescent="0.35">
      <c r="A13" t="s">
        <v>82</v>
      </c>
      <c r="B13" s="151"/>
      <c r="C13" s="77"/>
      <c r="D13" s="89" t="s">
        <v>0</v>
      </c>
      <c r="E13" s="92"/>
      <c r="F13" s="93"/>
      <c r="G13" s="86"/>
      <c r="H13" s="24"/>
      <c r="I13" s="99"/>
      <c r="J13" s="30"/>
      <c r="K13" s="18"/>
      <c r="L13" s="31"/>
      <c r="M13" s="32"/>
      <c r="N13" s="3"/>
      <c r="O13" s="17"/>
      <c r="P13" s="164">
        <v>45482</v>
      </c>
      <c r="Q13" s="95"/>
      <c r="R13" s="95"/>
      <c r="S13" s="95"/>
      <c r="T13" s="95"/>
      <c r="U13" s="95"/>
      <c r="V13" s="95"/>
      <c r="W13" s="95"/>
      <c r="X13" s="48"/>
      <c r="Y13" s="48"/>
      <c r="Z13" s="53"/>
      <c r="AA13" s="53"/>
      <c r="AB13" s="53"/>
      <c r="AC13" s="33"/>
      <c r="AD13" s="33"/>
      <c r="AE13" s="33"/>
      <c r="AF13" s="33">
        <v>0</v>
      </c>
      <c r="AG13" s="8"/>
      <c r="AH13" s="9"/>
    </row>
    <row r="14" spans="1:35" ht="21" x14ac:dyDescent="0.35">
      <c r="A14" t="s">
        <v>82</v>
      </c>
      <c r="B14" s="154">
        <v>9770</v>
      </c>
      <c r="C14" s="77"/>
      <c r="D14" s="10" t="s">
        <v>36</v>
      </c>
      <c r="E14" s="11">
        <f>I14</f>
        <v>19600</v>
      </c>
      <c r="F14" s="19">
        <f>J14</f>
        <v>12750</v>
      </c>
      <c r="G14" s="86"/>
      <c r="H14" s="24"/>
      <c r="I14" s="14">
        <f>MROUND(L14+24,50)</f>
        <v>19600</v>
      </c>
      <c r="J14" s="15">
        <f>MROUND(M14+24,50)</f>
        <v>12750</v>
      </c>
      <c r="K14" s="18"/>
      <c r="L14" s="3">
        <f t="shared" si="0"/>
        <v>19600</v>
      </c>
      <c r="M14" s="4">
        <f t="shared" si="1"/>
        <v>12740</v>
      </c>
      <c r="N14" s="3"/>
      <c r="O14" s="17"/>
      <c r="P14" s="167">
        <v>9800</v>
      </c>
      <c r="Q14" s="163">
        <v>9800</v>
      </c>
      <c r="R14" s="102">
        <v>9800</v>
      </c>
      <c r="S14" s="102">
        <v>9800</v>
      </c>
      <c r="T14" s="102">
        <v>9800</v>
      </c>
      <c r="U14" s="97">
        <v>8000</v>
      </c>
      <c r="V14" s="97">
        <v>8000</v>
      </c>
      <c r="W14" s="97">
        <v>8000</v>
      </c>
      <c r="X14" s="61">
        <v>6562.5</v>
      </c>
      <c r="Y14" s="61">
        <f>AA14*1.25</f>
        <v>6562.5</v>
      </c>
      <c r="Z14" s="52">
        <v>5250</v>
      </c>
      <c r="AA14" s="52">
        <v>5250</v>
      </c>
      <c r="AB14" s="52">
        <v>5250</v>
      </c>
      <c r="AC14" s="40">
        <v>5250</v>
      </c>
      <c r="AD14" s="40">
        <v>5250</v>
      </c>
      <c r="AE14" s="40">
        <v>5250</v>
      </c>
      <c r="AF14" s="33">
        <v>4687.5</v>
      </c>
      <c r="AG14" s="33">
        <v>3750</v>
      </c>
      <c r="AH14" s="20">
        <v>45138</v>
      </c>
      <c r="AI14" s="22"/>
    </row>
    <row r="15" spans="1:35" ht="21" hidden="1" x14ac:dyDescent="0.35">
      <c r="A15" t="s">
        <v>82</v>
      </c>
      <c r="B15" s="154">
        <v>850</v>
      </c>
      <c r="C15" s="77"/>
      <c r="D15" s="10" t="s">
        <v>20</v>
      </c>
      <c r="E15" s="11">
        <f t="shared" ref="E15:F16" si="8">I15</f>
        <v>2000</v>
      </c>
      <c r="F15" s="19">
        <f t="shared" si="8"/>
        <v>1300</v>
      </c>
      <c r="G15" s="86"/>
      <c r="H15" s="24"/>
      <c r="I15" s="14">
        <f t="shared" ref="I15:J27" si="9">MROUND(L15+24,50)</f>
        <v>2000</v>
      </c>
      <c r="J15" s="15">
        <f t="shared" si="9"/>
        <v>1300</v>
      </c>
      <c r="K15" s="18"/>
      <c r="L15" s="3">
        <f t="shared" si="0"/>
        <v>1960</v>
      </c>
      <c r="M15" s="4">
        <f t="shared" si="1"/>
        <v>1274</v>
      </c>
      <c r="N15" s="3"/>
      <c r="O15" s="17"/>
      <c r="P15" s="166">
        <f>P14/10</f>
        <v>980</v>
      </c>
      <c r="Q15" s="48">
        <v>995</v>
      </c>
      <c r="R15" s="160">
        <v>995</v>
      </c>
      <c r="S15" s="48">
        <v>995</v>
      </c>
      <c r="T15" s="48">
        <v>995</v>
      </c>
      <c r="U15" s="48">
        <v>995</v>
      </c>
      <c r="V15" s="48">
        <v>995</v>
      </c>
      <c r="W15" s="48">
        <v>995</v>
      </c>
      <c r="X15" s="48">
        <v>815</v>
      </c>
      <c r="Y15" s="48">
        <v>815</v>
      </c>
      <c r="Z15" s="53">
        <v>815</v>
      </c>
      <c r="AA15" s="53">
        <v>815</v>
      </c>
      <c r="AB15" s="53">
        <v>815</v>
      </c>
      <c r="AC15" s="40">
        <v>815</v>
      </c>
      <c r="AD15" s="40">
        <v>815</v>
      </c>
      <c r="AE15" s="40">
        <v>815</v>
      </c>
      <c r="AF15" s="33">
        <v>727.5</v>
      </c>
      <c r="AG15" s="8">
        <v>582</v>
      </c>
      <c r="AH15" s="20" t="s">
        <v>32</v>
      </c>
    </row>
    <row r="16" spans="1:35" ht="21" x14ac:dyDescent="0.35">
      <c r="A16" t="s">
        <v>82</v>
      </c>
      <c r="B16" s="154">
        <v>550</v>
      </c>
      <c r="C16" s="77"/>
      <c r="D16" s="10" t="s">
        <v>18</v>
      </c>
      <c r="E16" s="11">
        <f t="shared" si="8"/>
        <v>1300</v>
      </c>
      <c r="F16" s="19">
        <f t="shared" si="8"/>
        <v>850</v>
      </c>
      <c r="G16" s="86"/>
      <c r="H16" s="24"/>
      <c r="I16" s="14">
        <f t="shared" si="9"/>
        <v>1300</v>
      </c>
      <c r="J16" s="15">
        <f t="shared" si="9"/>
        <v>850</v>
      </c>
      <c r="K16" s="18"/>
      <c r="L16" s="3">
        <f t="shared" si="0"/>
        <v>1264.516129032258</v>
      </c>
      <c r="M16" s="4">
        <f t="shared" si="1"/>
        <v>821.9354838709678</v>
      </c>
      <c r="N16" s="3"/>
      <c r="O16" s="17"/>
      <c r="P16" s="166">
        <f>P14/15.5</f>
        <v>632.25806451612902</v>
      </c>
      <c r="Q16" s="48">
        <v>500</v>
      </c>
      <c r="R16" s="160">
        <v>500</v>
      </c>
      <c r="S16" s="48">
        <v>500</v>
      </c>
      <c r="T16" s="48">
        <v>500</v>
      </c>
      <c r="U16" s="48">
        <v>500</v>
      </c>
      <c r="V16" s="48">
        <v>500</v>
      </c>
      <c r="W16" s="48">
        <v>500</v>
      </c>
      <c r="X16" s="48">
        <v>407</v>
      </c>
      <c r="Y16" s="48">
        <v>407</v>
      </c>
      <c r="Z16" s="53">
        <v>407</v>
      </c>
      <c r="AA16" s="53">
        <v>407</v>
      </c>
      <c r="AB16" s="53">
        <v>407</v>
      </c>
      <c r="AC16" s="40">
        <v>407</v>
      </c>
      <c r="AD16" s="40">
        <v>407</v>
      </c>
      <c r="AE16" s="40">
        <v>407</v>
      </c>
      <c r="AF16" s="33">
        <v>363.75</v>
      </c>
      <c r="AG16" s="8">
        <v>291</v>
      </c>
      <c r="AH16" s="20" t="s">
        <v>33</v>
      </c>
    </row>
    <row r="17" spans="1:35" ht="21" x14ac:dyDescent="0.35">
      <c r="A17" t="s">
        <v>83</v>
      </c>
      <c r="B17" s="151"/>
      <c r="C17" s="77"/>
      <c r="D17" s="89" t="s">
        <v>9</v>
      </c>
      <c r="E17" s="92"/>
      <c r="F17" s="93"/>
      <c r="G17" s="86"/>
      <c r="H17" s="24"/>
      <c r="I17" s="99">
        <f t="shared" si="9"/>
        <v>91000</v>
      </c>
      <c r="J17" s="30">
        <f t="shared" si="9"/>
        <v>59150</v>
      </c>
      <c r="K17" s="18"/>
      <c r="L17" s="31">
        <f t="shared" si="0"/>
        <v>90964</v>
      </c>
      <c r="M17" s="32">
        <f t="shared" si="1"/>
        <v>59126.6</v>
      </c>
      <c r="N17" s="3"/>
      <c r="O17" s="17"/>
      <c r="P17" s="164">
        <v>45482</v>
      </c>
      <c r="Q17" s="145">
        <v>45455</v>
      </c>
      <c r="R17" s="155">
        <v>45453</v>
      </c>
      <c r="S17" s="145">
        <v>45359</v>
      </c>
      <c r="T17" s="145">
        <v>45359</v>
      </c>
      <c r="U17" s="95"/>
      <c r="V17" s="95"/>
      <c r="W17" s="95"/>
      <c r="X17" s="48"/>
      <c r="Y17" s="48"/>
      <c r="Z17" s="53"/>
      <c r="AA17" s="53"/>
      <c r="AB17" s="53"/>
      <c r="AC17" s="33"/>
      <c r="AD17" s="33"/>
      <c r="AE17" s="33"/>
      <c r="AF17" s="33">
        <v>0</v>
      </c>
      <c r="AG17" s="8"/>
      <c r="AH17" s="9"/>
    </row>
    <row r="18" spans="1:35" ht="21" x14ac:dyDescent="0.35">
      <c r="A18" t="s">
        <v>83</v>
      </c>
      <c r="B18" s="151">
        <v>8200</v>
      </c>
      <c r="C18" s="77"/>
      <c r="D18" s="10" t="s">
        <v>21</v>
      </c>
      <c r="E18" s="11">
        <f t="shared" ref="E18:F19" si="10">I18</f>
        <v>16400</v>
      </c>
      <c r="F18" s="19">
        <f t="shared" si="10"/>
        <v>10700</v>
      </c>
      <c r="G18" s="86"/>
      <c r="H18" s="24"/>
      <c r="I18" s="14">
        <f t="shared" si="9"/>
        <v>16400</v>
      </c>
      <c r="J18" s="15">
        <f t="shared" si="9"/>
        <v>10700</v>
      </c>
      <c r="K18" s="18"/>
      <c r="L18" s="3">
        <f t="shared" si="0"/>
        <v>16400</v>
      </c>
      <c r="M18" s="4">
        <f t="shared" si="1"/>
        <v>10660</v>
      </c>
      <c r="N18" s="3"/>
      <c r="O18" s="49"/>
      <c r="P18" s="102">
        <v>8200</v>
      </c>
      <c r="Q18" s="163">
        <v>8200</v>
      </c>
      <c r="R18" s="161">
        <v>8200</v>
      </c>
      <c r="S18" s="147">
        <v>8500</v>
      </c>
      <c r="T18" s="102">
        <v>8500</v>
      </c>
      <c r="U18" s="144">
        <v>9200</v>
      </c>
      <c r="V18" s="102">
        <v>6400</v>
      </c>
      <c r="W18" s="61">
        <v>4375</v>
      </c>
      <c r="X18" s="61">
        <v>4375</v>
      </c>
      <c r="Y18" s="61">
        <f>AA18*1.25</f>
        <v>4375</v>
      </c>
      <c r="Z18" s="54">
        <v>3500</v>
      </c>
      <c r="AA18" s="54">
        <v>3500</v>
      </c>
      <c r="AB18" s="54">
        <v>3500</v>
      </c>
      <c r="AC18" s="50">
        <v>3101</v>
      </c>
      <c r="AD18" s="38">
        <v>3000</v>
      </c>
      <c r="AE18" s="38">
        <v>3000</v>
      </c>
      <c r="AF18" s="33">
        <v>3102.5</v>
      </c>
      <c r="AG18" s="33">
        <v>2482</v>
      </c>
      <c r="AH18" s="20">
        <v>45146</v>
      </c>
      <c r="AI18" s="22"/>
    </row>
    <row r="19" spans="1:35" ht="21" x14ac:dyDescent="0.35">
      <c r="A19" t="s">
        <v>83</v>
      </c>
      <c r="B19" s="151">
        <v>3300</v>
      </c>
      <c r="C19" s="77"/>
      <c r="D19" s="10" t="s">
        <v>19</v>
      </c>
      <c r="E19" s="11">
        <f t="shared" si="10"/>
        <v>1950</v>
      </c>
      <c r="F19" s="19">
        <f t="shared" si="10"/>
        <v>1250</v>
      </c>
      <c r="G19" s="86"/>
      <c r="H19" s="24"/>
      <c r="I19" s="14">
        <f t="shared" si="9"/>
        <v>1950</v>
      </c>
      <c r="J19" s="15">
        <f t="shared" si="9"/>
        <v>1250</v>
      </c>
      <c r="K19" s="18"/>
      <c r="L19" s="3">
        <f t="shared" si="0"/>
        <v>1904.7619047619048</v>
      </c>
      <c r="M19" s="4">
        <f t="shared" si="1"/>
        <v>1238.0952380952381</v>
      </c>
      <c r="N19" s="3"/>
      <c r="O19" s="17"/>
      <c r="P19" s="160">
        <f t="shared" ref="P19:U19" si="11">P18/8.61</f>
        <v>952.38095238095241</v>
      </c>
      <c r="Q19" s="48">
        <f t="shared" si="11"/>
        <v>952.38095238095241</v>
      </c>
      <c r="R19" s="159">
        <f t="shared" si="11"/>
        <v>952.38095238095241</v>
      </c>
      <c r="S19" s="48">
        <f t="shared" si="11"/>
        <v>987.22415795586539</v>
      </c>
      <c r="T19" s="48">
        <f t="shared" si="11"/>
        <v>987.22415795586539</v>
      </c>
      <c r="U19" s="48">
        <f t="shared" si="11"/>
        <v>1068.5249709639954</v>
      </c>
      <c r="V19" s="48">
        <v>743.32171893147506</v>
      </c>
      <c r="W19" s="48">
        <v>508.13008130081306</v>
      </c>
      <c r="X19" s="48">
        <v>508.13008130081306</v>
      </c>
      <c r="Y19" s="48">
        <f>Y18/8.61</f>
        <v>508.13008130081306</v>
      </c>
      <c r="Z19" s="53">
        <f>Z18/8.61</f>
        <v>406.50406504065046</v>
      </c>
      <c r="AA19" s="53">
        <v>406.50406504065046</v>
      </c>
      <c r="AB19" s="53">
        <v>406.50406504065046</v>
      </c>
      <c r="AC19" s="38">
        <v>360.16260162601628</v>
      </c>
      <c r="AD19" s="38">
        <v>348.43205574912895</v>
      </c>
      <c r="AE19" s="38">
        <v>348.43205574912895</v>
      </c>
      <c r="AF19" s="33">
        <v>360</v>
      </c>
      <c r="AG19" s="8">
        <v>288</v>
      </c>
      <c r="AH19" s="9" t="s">
        <v>34</v>
      </c>
    </row>
    <row r="20" spans="1:35" ht="21" x14ac:dyDescent="0.35">
      <c r="A20" t="s">
        <v>84</v>
      </c>
      <c r="B20" s="151"/>
      <c r="C20" s="77"/>
      <c r="D20" s="89" t="s">
        <v>10</v>
      </c>
      <c r="E20" s="92"/>
      <c r="F20" s="93"/>
      <c r="G20" s="86"/>
      <c r="H20" s="24"/>
      <c r="I20" s="99"/>
      <c r="J20" s="30"/>
      <c r="K20" s="18"/>
      <c r="L20" s="31"/>
      <c r="M20" s="32"/>
      <c r="N20" s="3"/>
      <c r="O20" s="17"/>
      <c r="P20" s="164">
        <v>45482</v>
      </c>
      <c r="Q20" s="95"/>
      <c r="R20" s="95"/>
      <c r="S20" s="95"/>
      <c r="T20" s="95"/>
      <c r="U20" s="95"/>
      <c r="V20" s="95"/>
      <c r="W20" s="95"/>
      <c r="X20" s="48"/>
      <c r="Y20" s="48"/>
      <c r="Z20" s="53"/>
      <c r="AA20" s="53"/>
      <c r="AB20" s="53"/>
      <c r="AC20" s="33"/>
      <c r="AD20" s="33"/>
      <c r="AE20" s="33"/>
      <c r="AF20" s="33">
        <v>0</v>
      </c>
      <c r="AG20" s="8"/>
      <c r="AH20" s="9"/>
    </row>
    <row r="21" spans="1:35" ht="21" x14ac:dyDescent="0.35">
      <c r="A21" t="s">
        <v>84</v>
      </c>
      <c r="B21" s="154">
        <v>2800</v>
      </c>
      <c r="C21" s="77"/>
      <c r="D21" s="12" t="s">
        <v>1</v>
      </c>
      <c r="E21" s="13">
        <f t="shared" ref="E21:F22" si="12">I21</f>
        <v>6600</v>
      </c>
      <c r="F21" s="19">
        <f t="shared" si="12"/>
        <v>4300</v>
      </c>
      <c r="G21" s="86"/>
      <c r="H21" s="24"/>
      <c r="I21" s="14">
        <f t="shared" si="9"/>
        <v>6600</v>
      </c>
      <c r="J21" s="15">
        <f t="shared" si="9"/>
        <v>4300</v>
      </c>
      <c r="K21" s="18"/>
      <c r="L21" s="3">
        <f>P21*2</f>
        <v>6600</v>
      </c>
      <c r="M21" s="4">
        <f>P21*1.3</f>
        <v>4290</v>
      </c>
      <c r="N21" s="3"/>
      <c r="O21" s="17"/>
      <c r="P21" s="167">
        <v>3300</v>
      </c>
      <c r="Q21" s="147">
        <v>3300</v>
      </c>
      <c r="R21" s="102">
        <v>3300</v>
      </c>
      <c r="S21" s="147">
        <v>3300</v>
      </c>
      <c r="T21" s="102">
        <v>3300</v>
      </c>
      <c r="U21" s="61">
        <f>AA21*1.25</f>
        <v>4125</v>
      </c>
      <c r="V21" s="61">
        <v>4125</v>
      </c>
      <c r="W21" s="61">
        <v>4125</v>
      </c>
      <c r="X21" s="61">
        <v>4125</v>
      </c>
      <c r="Y21" s="61">
        <f>AA21*1.25</f>
        <v>4125</v>
      </c>
      <c r="Z21" s="45">
        <v>3300</v>
      </c>
      <c r="AA21" s="45">
        <v>3300</v>
      </c>
      <c r="AB21" s="52">
        <v>2400</v>
      </c>
      <c r="AC21" s="33">
        <v>2250</v>
      </c>
      <c r="AD21" s="33">
        <v>2250</v>
      </c>
      <c r="AE21" s="33">
        <v>2250</v>
      </c>
      <c r="AF21" s="33">
        <v>2250</v>
      </c>
      <c r="AG21" s="33">
        <v>1800</v>
      </c>
      <c r="AH21" s="20">
        <v>45138</v>
      </c>
      <c r="AI21" s="22"/>
    </row>
    <row r="22" spans="1:35" ht="21" x14ac:dyDescent="0.35">
      <c r="A22" t="s">
        <v>84</v>
      </c>
      <c r="B22" s="151">
        <v>560</v>
      </c>
      <c r="C22" s="77"/>
      <c r="D22" s="12" t="s">
        <v>28</v>
      </c>
      <c r="E22" s="13">
        <f t="shared" si="12"/>
        <v>2400</v>
      </c>
      <c r="F22" s="19">
        <f t="shared" si="12"/>
        <v>1600</v>
      </c>
      <c r="G22" s="86"/>
      <c r="H22" s="24"/>
      <c r="I22" s="14">
        <f t="shared" si="9"/>
        <v>2400</v>
      </c>
      <c r="J22" s="15">
        <f t="shared" si="9"/>
        <v>1600</v>
      </c>
      <c r="K22" s="18"/>
      <c r="L22" s="3">
        <f t="shared" si="0"/>
        <v>2400</v>
      </c>
      <c r="M22" s="4">
        <f t="shared" si="1"/>
        <v>1560</v>
      </c>
      <c r="N22" s="3"/>
      <c r="O22" s="17"/>
      <c r="P22" s="166">
        <v>1200</v>
      </c>
      <c r="Q22" s="33">
        <f t="shared" ref="Q22:U22" si="13">Q21/6.7</f>
        <v>492.53731343283579</v>
      </c>
      <c r="R22" s="160">
        <f t="shared" si="13"/>
        <v>492.53731343283579</v>
      </c>
      <c r="S22" s="48">
        <f t="shared" si="13"/>
        <v>492.53731343283579</v>
      </c>
      <c r="T22" s="48">
        <f t="shared" si="13"/>
        <v>492.53731343283579</v>
      </c>
      <c r="U22" s="48">
        <f t="shared" si="13"/>
        <v>615.67164179104475</v>
      </c>
      <c r="V22" s="48">
        <v>615.67164179104475</v>
      </c>
      <c r="W22" s="48">
        <v>615.67164179104475</v>
      </c>
      <c r="X22" s="48">
        <v>615.67164179104475</v>
      </c>
      <c r="Y22" s="48">
        <f>Y21/6.7</f>
        <v>615.67164179104475</v>
      </c>
      <c r="Z22" s="53">
        <f>Z21/6.7</f>
        <v>492.53731343283579</v>
      </c>
      <c r="AA22" s="53">
        <v>492.53731343283579</v>
      </c>
      <c r="AB22" s="53">
        <v>358.20895522388059</v>
      </c>
      <c r="AC22" s="33">
        <v>625</v>
      </c>
      <c r="AD22" s="33">
        <v>625</v>
      </c>
      <c r="AE22" s="33">
        <v>625</v>
      </c>
      <c r="AF22" s="33">
        <v>625</v>
      </c>
      <c r="AG22" s="8">
        <v>500</v>
      </c>
      <c r="AH22" s="9" t="s">
        <v>35</v>
      </c>
    </row>
    <row r="23" spans="1:35" ht="21" x14ac:dyDescent="0.35">
      <c r="A23" t="s">
        <v>82</v>
      </c>
      <c r="B23" s="153"/>
      <c r="C23" s="77"/>
      <c r="D23" s="89" t="s">
        <v>37</v>
      </c>
      <c r="E23" s="92"/>
      <c r="F23" s="93"/>
      <c r="G23" s="86"/>
      <c r="H23" s="24"/>
      <c r="I23" s="99"/>
      <c r="J23" s="30"/>
      <c r="K23" s="18"/>
      <c r="L23" s="31"/>
      <c r="M23" s="32"/>
      <c r="N23" s="3"/>
      <c r="O23" s="17"/>
      <c r="P23" s="145">
        <v>45482</v>
      </c>
      <c r="Q23" s="95"/>
      <c r="R23" s="95"/>
      <c r="S23" s="95"/>
      <c r="T23" s="95"/>
      <c r="U23" s="95"/>
      <c r="V23" s="95"/>
      <c r="W23" s="95"/>
      <c r="X23" s="48"/>
      <c r="Y23" s="48"/>
      <c r="Z23" s="53"/>
      <c r="AA23" s="53"/>
      <c r="AB23" s="53"/>
      <c r="AC23" s="33"/>
      <c r="AD23" s="33"/>
      <c r="AE23" s="33"/>
      <c r="AF23" s="33">
        <v>0</v>
      </c>
      <c r="AG23" s="8"/>
      <c r="AH23" s="9"/>
    </row>
    <row r="24" spans="1:35" ht="21" x14ac:dyDescent="0.35">
      <c r="A24" t="s">
        <v>82</v>
      </c>
      <c r="B24" s="153">
        <v>896</v>
      </c>
      <c r="C24" s="77"/>
      <c r="D24" s="12" t="s">
        <v>37</v>
      </c>
      <c r="E24" s="13">
        <f t="shared" ref="E24:F24" si="14">I24</f>
        <v>1800</v>
      </c>
      <c r="F24" s="19">
        <f t="shared" si="14"/>
        <v>1200</v>
      </c>
      <c r="G24" s="86"/>
      <c r="H24" s="24"/>
      <c r="I24" s="14">
        <f t="shared" ref="I24:J24" si="15">MROUND(L24+24,50)</f>
        <v>1800</v>
      </c>
      <c r="J24" s="15">
        <f t="shared" si="15"/>
        <v>1200</v>
      </c>
      <c r="K24" s="18"/>
      <c r="L24" s="3">
        <f>P24*2</f>
        <v>1792</v>
      </c>
      <c r="M24" s="4">
        <f>P24*1.3</f>
        <v>1164.8</v>
      </c>
      <c r="N24" s="3"/>
      <c r="O24" s="17"/>
      <c r="P24" s="102">
        <v>896</v>
      </c>
      <c r="Q24" s="163">
        <v>896</v>
      </c>
      <c r="R24" s="102">
        <v>896</v>
      </c>
      <c r="S24" s="102">
        <v>896</v>
      </c>
      <c r="T24" s="102">
        <v>896</v>
      </c>
      <c r="U24" s="61">
        <v>985.34</v>
      </c>
      <c r="V24" s="97">
        <v>985.34</v>
      </c>
      <c r="W24" s="97">
        <v>985.34</v>
      </c>
      <c r="X24" s="61">
        <v>687.5</v>
      </c>
      <c r="Y24" s="61">
        <f>AA24*1.25</f>
        <v>687.5</v>
      </c>
      <c r="Z24" s="45">
        <v>550</v>
      </c>
      <c r="AA24" s="45">
        <v>550</v>
      </c>
      <c r="AB24" s="52">
        <v>462</v>
      </c>
      <c r="AC24" s="33">
        <v>462</v>
      </c>
      <c r="AD24" s="33">
        <v>462</v>
      </c>
      <c r="AE24" s="33">
        <v>462</v>
      </c>
      <c r="AF24" s="33">
        <v>2250</v>
      </c>
      <c r="AG24" s="33">
        <v>1800</v>
      </c>
      <c r="AH24" s="20">
        <v>45138</v>
      </c>
      <c r="AI24" s="22"/>
    </row>
    <row r="25" spans="1:35" ht="21" x14ac:dyDescent="0.35">
      <c r="A25" t="s">
        <v>82</v>
      </c>
      <c r="B25" s="153"/>
      <c r="C25" s="77"/>
      <c r="D25" s="89" t="s">
        <v>71</v>
      </c>
      <c r="E25" s="92"/>
      <c r="F25" s="93"/>
      <c r="G25" s="86"/>
      <c r="H25" s="24"/>
      <c r="I25" s="99"/>
      <c r="J25" s="30"/>
      <c r="K25" s="18"/>
      <c r="L25" s="31"/>
      <c r="M25" s="32"/>
      <c r="N25" s="3"/>
      <c r="O25" s="17"/>
      <c r="P25" s="145">
        <v>45482</v>
      </c>
      <c r="Q25" s="95"/>
      <c r="R25" s="95"/>
      <c r="S25" s="95"/>
      <c r="T25" s="95"/>
      <c r="U25" s="95"/>
      <c r="V25" s="95"/>
      <c r="W25" s="95"/>
      <c r="X25" s="48"/>
      <c r="Y25" s="48"/>
      <c r="Z25" s="53"/>
      <c r="AA25" s="53"/>
      <c r="AB25" s="53"/>
      <c r="AC25" s="33"/>
      <c r="AD25" s="33"/>
      <c r="AE25" s="33"/>
      <c r="AF25" s="33">
        <v>0</v>
      </c>
      <c r="AG25" s="8"/>
      <c r="AH25" s="9"/>
    </row>
    <row r="26" spans="1:35" ht="21" x14ac:dyDescent="0.35">
      <c r="A26" t="s">
        <v>82</v>
      </c>
      <c r="B26" s="153">
        <v>20175</v>
      </c>
      <c r="C26" s="77"/>
      <c r="D26" s="12" t="s">
        <v>72</v>
      </c>
      <c r="E26" s="13">
        <f t="shared" ref="E26:F26" si="16">I26</f>
        <v>40350</v>
      </c>
      <c r="F26" s="19">
        <f t="shared" si="16"/>
        <v>26250</v>
      </c>
      <c r="G26" s="86"/>
      <c r="H26" s="24"/>
      <c r="I26" s="14">
        <f t="shared" ref="I26:J26" si="17">MROUND(L26+24,50)</f>
        <v>40350</v>
      </c>
      <c r="J26" s="15">
        <f t="shared" si="17"/>
        <v>26250</v>
      </c>
      <c r="K26" s="18"/>
      <c r="L26" s="3">
        <f>P26*2</f>
        <v>40350</v>
      </c>
      <c r="M26" s="4">
        <f>P26*1.3</f>
        <v>26227.5</v>
      </c>
      <c r="N26" s="3"/>
      <c r="O26" s="17"/>
      <c r="P26" s="102">
        <v>20175</v>
      </c>
      <c r="Q26" s="163">
        <v>20175</v>
      </c>
      <c r="R26" s="45">
        <v>20175</v>
      </c>
      <c r="S26" s="61">
        <v>20175</v>
      </c>
      <c r="T26" s="61">
        <v>20175</v>
      </c>
      <c r="U26" s="61">
        <v>20175</v>
      </c>
      <c r="V26" s="144">
        <v>20175</v>
      </c>
      <c r="W26" s="97"/>
      <c r="X26" s="61"/>
      <c r="Y26" s="61"/>
      <c r="Z26" s="45"/>
      <c r="AA26" s="45"/>
      <c r="AB26" s="52"/>
      <c r="AC26" s="33"/>
      <c r="AD26" s="33"/>
      <c r="AE26" s="33"/>
      <c r="AF26" s="33"/>
      <c r="AG26" s="33"/>
      <c r="AH26" s="20"/>
      <c r="AI26" s="22"/>
    </row>
    <row r="27" spans="1:35" ht="21" x14ac:dyDescent="0.35">
      <c r="A27" t="s">
        <v>82</v>
      </c>
      <c r="B27" s="153">
        <v>20175</v>
      </c>
      <c r="C27" s="77"/>
      <c r="D27" s="12" t="s">
        <v>109</v>
      </c>
      <c r="E27" s="13">
        <f t="shared" ref="E27" si="18">I27</f>
        <v>8250</v>
      </c>
      <c r="F27" s="19">
        <f t="shared" ref="F27" si="19">J27</f>
        <v>5400</v>
      </c>
      <c r="G27" s="86"/>
      <c r="H27" s="24"/>
      <c r="I27" s="14">
        <f t="shared" si="9"/>
        <v>8250</v>
      </c>
      <c r="J27" s="15">
        <f t="shared" si="9"/>
        <v>5400</v>
      </c>
      <c r="K27" s="18"/>
      <c r="L27" s="3">
        <f>P27*2</f>
        <v>8234.6938775510207</v>
      </c>
      <c r="M27" s="4">
        <f>P27*1.3</f>
        <v>5352.5510204081638</v>
      </c>
      <c r="N27" s="3"/>
      <c r="O27" s="17"/>
      <c r="P27" s="45">
        <f>P26/4.9</f>
        <v>4117.3469387755104</v>
      </c>
      <c r="Q27" s="61"/>
      <c r="R27" s="61"/>
      <c r="S27" s="61"/>
      <c r="T27" s="61"/>
      <c r="U27" s="61"/>
      <c r="V27" s="144"/>
      <c r="W27" s="97"/>
      <c r="X27" s="61"/>
      <c r="Y27" s="61"/>
      <c r="Z27" s="45"/>
      <c r="AA27" s="45"/>
      <c r="AB27" s="52"/>
      <c r="AC27" s="33"/>
      <c r="AD27" s="33"/>
      <c r="AE27" s="33"/>
      <c r="AF27" s="33"/>
      <c r="AG27" s="33"/>
      <c r="AH27" s="20"/>
      <c r="AI27" s="22"/>
    </row>
    <row r="28" spans="1:35" ht="9.9499999999999993" customHeight="1" x14ac:dyDescent="0.35">
      <c r="C28" s="78"/>
      <c r="D28" s="79"/>
      <c r="E28" s="80"/>
      <c r="F28" s="87"/>
      <c r="G28" s="88"/>
      <c r="H28" s="24"/>
      <c r="I28" s="14"/>
      <c r="J28" s="15"/>
      <c r="K28" s="18"/>
      <c r="L28" s="3"/>
      <c r="M28" s="3"/>
      <c r="N28" s="3"/>
      <c r="O28" s="17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3"/>
      <c r="AA28" s="63"/>
      <c r="AB28" s="63"/>
      <c r="AC28" s="63"/>
      <c r="AD28" s="63"/>
      <c r="AE28" s="63"/>
      <c r="AF28" s="64"/>
      <c r="AG28" s="25"/>
      <c r="AH28" s="26"/>
    </row>
    <row r="31" spans="1:35" ht="9.9499999999999993" customHeight="1" x14ac:dyDescent="0.25">
      <c r="C31" s="74"/>
      <c r="D31" s="75"/>
      <c r="E31" s="75"/>
      <c r="F31" s="75"/>
      <c r="G31" s="76"/>
    </row>
    <row r="32" spans="1:35" s="1" customFormat="1" ht="24.75" x14ac:dyDescent="0.5">
      <c r="A32"/>
      <c r="B32"/>
      <c r="C32" s="77"/>
      <c r="D32" s="213" t="s">
        <v>62</v>
      </c>
      <c r="E32" s="214"/>
      <c r="F32" s="215"/>
      <c r="G32" s="86"/>
      <c r="H32" s="24"/>
      <c r="I32" s="21" t="s">
        <v>55</v>
      </c>
      <c r="J32" s="16"/>
      <c r="K32" s="18"/>
      <c r="L32" s="2">
        <v>2.5</v>
      </c>
      <c r="M32" s="5">
        <v>1.5</v>
      </c>
      <c r="N32" s="3"/>
      <c r="O32" s="17"/>
      <c r="P32" s="126">
        <v>45472</v>
      </c>
      <c r="Q32" s="126">
        <v>45472</v>
      </c>
      <c r="R32" s="126">
        <v>45341</v>
      </c>
      <c r="S32" s="126">
        <v>45341</v>
      </c>
      <c r="T32" s="126">
        <v>45341</v>
      </c>
      <c r="U32" s="126">
        <v>45341</v>
      </c>
      <c r="V32" s="126">
        <v>45341</v>
      </c>
      <c r="W32" s="105"/>
      <c r="X32" s="105"/>
      <c r="Y32" s="105"/>
      <c r="Z32" s="106"/>
      <c r="AA32" s="106"/>
      <c r="AB32" s="106"/>
      <c r="AC32" s="106"/>
      <c r="AD32" s="106"/>
      <c r="AE32" s="106"/>
      <c r="AF32" s="106"/>
      <c r="AG32" s="107"/>
      <c r="AH32" s="107"/>
    </row>
    <row r="33" spans="1:35" ht="9.9499999999999993" customHeight="1" x14ac:dyDescent="0.35">
      <c r="C33" s="78"/>
      <c r="D33" s="73"/>
      <c r="E33" s="73"/>
      <c r="F33" s="73"/>
      <c r="G33" s="88"/>
      <c r="H33" s="24"/>
      <c r="I33" s="98"/>
      <c r="J33" s="15"/>
      <c r="K33" s="3"/>
      <c r="L33" s="3"/>
      <c r="M33" s="4"/>
      <c r="N33" s="3"/>
      <c r="O33" s="46"/>
      <c r="P33" s="127"/>
      <c r="Q33" s="127"/>
      <c r="R33" s="127"/>
      <c r="S33" s="127"/>
      <c r="T33" s="127"/>
      <c r="U33" s="127"/>
      <c r="V33" s="127"/>
      <c r="W33" s="108"/>
      <c r="X33" s="108"/>
      <c r="Y33" s="109"/>
      <c r="Z33" s="110"/>
      <c r="AA33" s="110"/>
      <c r="AB33" s="110"/>
      <c r="AC33" s="110"/>
      <c r="AD33" s="110"/>
      <c r="AE33" s="111"/>
      <c r="AF33" s="108"/>
      <c r="AG33" s="107"/>
      <c r="AH33" s="107"/>
      <c r="AI33" s="34"/>
    </row>
    <row r="34" spans="1:35" ht="9.9499999999999993" customHeight="1" x14ac:dyDescent="0.35">
      <c r="C34" s="24"/>
      <c r="D34" s="71"/>
      <c r="E34" s="72"/>
      <c r="F34" s="7"/>
      <c r="G34" s="24"/>
      <c r="H34" s="24"/>
      <c r="I34" s="14"/>
      <c r="J34" s="15"/>
      <c r="K34" s="18"/>
      <c r="L34" s="3"/>
      <c r="M34" s="3"/>
      <c r="N34" s="3"/>
      <c r="O34" s="17"/>
      <c r="P34" s="128"/>
      <c r="Q34" s="128"/>
      <c r="R34" s="128"/>
      <c r="S34" s="128"/>
      <c r="T34" s="128"/>
      <c r="U34" s="128"/>
      <c r="V34" s="128"/>
      <c r="W34" s="112"/>
      <c r="X34" s="113"/>
      <c r="Y34" s="113"/>
      <c r="Z34" s="114"/>
      <c r="AA34" s="114"/>
      <c r="AB34" s="114"/>
      <c r="AC34" s="114"/>
      <c r="AD34" s="114"/>
      <c r="AE34" s="114"/>
      <c r="AF34" s="115"/>
      <c r="AG34" s="107"/>
      <c r="AH34" s="107"/>
    </row>
    <row r="35" spans="1:35" ht="9.9499999999999993" customHeight="1" x14ac:dyDescent="0.35">
      <c r="C35" s="81"/>
      <c r="D35" s="82"/>
      <c r="E35" s="83"/>
      <c r="F35" s="84"/>
      <c r="G35" s="85"/>
      <c r="H35" s="24"/>
      <c r="I35" s="14"/>
      <c r="J35" s="15"/>
      <c r="K35" s="18"/>
      <c r="L35" s="3"/>
      <c r="M35" s="3"/>
      <c r="N35" s="3"/>
      <c r="O35" s="17"/>
      <c r="P35" s="129"/>
      <c r="Q35" s="129"/>
      <c r="R35" s="129"/>
      <c r="S35" s="129"/>
      <c r="T35" s="129"/>
      <c r="U35" s="129"/>
      <c r="V35" s="129"/>
      <c r="W35" s="113"/>
      <c r="X35" s="113"/>
      <c r="Y35" s="113"/>
      <c r="Z35" s="114"/>
      <c r="AA35" s="114"/>
      <c r="AB35" s="114"/>
      <c r="AC35" s="114"/>
      <c r="AD35" s="114"/>
      <c r="AE35" s="114"/>
      <c r="AF35" s="115"/>
      <c r="AG35" s="107"/>
      <c r="AH35" s="107"/>
    </row>
    <row r="36" spans="1:35" ht="21" x14ac:dyDescent="0.35">
      <c r="C36" s="77"/>
      <c r="D36" s="123" t="s">
        <v>63</v>
      </c>
      <c r="E36" s="124"/>
      <c r="F36" s="125"/>
      <c r="G36" s="86"/>
      <c r="H36" s="24"/>
      <c r="I36" s="201"/>
      <c r="J36" s="202"/>
      <c r="K36" s="18"/>
      <c r="L36" s="203"/>
      <c r="M36" s="204"/>
      <c r="N36" s="3"/>
      <c r="O36" s="17"/>
      <c r="P36" s="130"/>
      <c r="Q36" s="130"/>
      <c r="R36" s="130"/>
      <c r="S36" s="130"/>
      <c r="T36" s="130"/>
      <c r="U36" s="130"/>
      <c r="V36" s="130"/>
      <c r="W36" s="113"/>
      <c r="X36" s="113"/>
      <c r="Y36" s="113"/>
      <c r="Z36" s="115"/>
      <c r="AA36" s="115"/>
      <c r="AB36" s="115"/>
      <c r="AC36" s="115"/>
      <c r="AD36" s="115"/>
      <c r="AE36" s="115"/>
      <c r="AF36" s="115"/>
      <c r="AG36" s="107"/>
      <c r="AH36" s="107"/>
    </row>
    <row r="37" spans="1:35" ht="21" x14ac:dyDescent="0.35">
      <c r="C37" s="77"/>
      <c r="D37" s="10" t="s">
        <v>87</v>
      </c>
      <c r="E37" s="11">
        <f>I37</f>
        <v>6200</v>
      </c>
      <c r="F37" s="19">
        <f>J37</f>
        <v>3750</v>
      </c>
      <c r="G37" s="86"/>
      <c r="H37" s="24"/>
      <c r="I37" s="14">
        <f>MROUND(L37+24,50)</f>
        <v>6200</v>
      </c>
      <c r="J37" s="15">
        <f>MROUND(M37+24,50)</f>
        <v>3750</v>
      </c>
      <c r="K37" s="18"/>
      <c r="L37" s="3">
        <f>P37*$L$32</f>
        <v>6180</v>
      </c>
      <c r="M37" s="4">
        <f>P37*$M$32</f>
        <v>3708</v>
      </c>
      <c r="N37" s="3"/>
      <c r="O37" s="42"/>
      <c r="P37" s="130">
        <v>2472</v>
      </c>
      <c r="Q37" s="130">
        <v>2472</v>
      </c>
      <c r="R37" s="130">
        <v>2472</v>
      </c>
      <c r="S37" s="130">
        <v>2472</v>
      </c>
      <c r="T37" s="130">
        <v>2472</v>
      </c>
      <c r="U37" s="130">
        <v>2472</v>
      </c>
      <c r="V37" s="130">
        <v>2472</v>
      </c>
      <c r="W37" s="116"/>
      <c r="X37" s="113"/>
      <c r="Y37" s="113"/>
      <c r="Z37" s="117"/>
      <c r="AA37" s="117"/>
      <c r="AB37" s="118"/>
      <c r="AC37" s="114"/>
      <c r="AD37" s="114"/>
      <c r="AE37" s="114"/>
      <c r="AF37" s="115"/>
      <c r="AG37" s="115"/>
      <c r="AH37" s="119"/>
      <c r="AI37" s="22"/>
    </row>
    <row r="38" spans="1:35" ht="21" x14ac:dyDescent="0.35">
      <c r="C38" s="77"/>
      <c r="D38" s="10" t="s">
        <v>88</v>
      </c>
      <c r="E38" s="11">
        <f t="shared" ref="E38:F38" si="20">I38</f>
        <v>3500</v>
      </c>
      <c r="F38" s="19">
        <f t="shared" si="20"/>
        <v>2100</v>
      </c>
      <c r="G38" s="86"/>
      <c r="H38" s="24"/>
      <c r="I38" s="14">
        <f t="shared" ref="I38:J38" si="21">MROUND(L38+24,50)</f>
        <v>3500</v>
      </c>
      <c r="J38" s="15">
        <f t="shared" si="21"/>
        <v>2100</v>
      </c>
      <c r="K38" s="18"/>
      <c r="L38" s="3">
        <f>P38*$L$32</f>
        <v>3500</v>
      </c>
      <c r="M38" s="4">
        <f>P38*$M$32</f>
        <v>2100</v>
      </c>
      <c r="N38" s="3"/>
      <c r="O38" s="17"/>
      <c r="P38" s="130">
        <v>1400</v>
      </c>
      <c r="Q38" s="130">
        <v>1400</v>
      </c>
      <c r="R38" s="130">
        <v>1400</v>
      </c>
      <c r="S38" s="130">
        <v>1400</v>
      </c>
      <c r="T38" s="130">
        <v>1400</v>
      </c>
      <c r="U38" s="130">
        <v>1400</v>
      </c>
      <c r="V38" s="130">
        <v>1400</v>
      </c>
      <c r="W38" s="113"/>
      <c r="X38" s="113"/>
      <c r="Y38" s="113"/>
      <c r="Z38" s="118"/>
      <c r="AA38" s="118"/>
      <c r="AB38" s="118"/>
      <c r="AC38" s="114"/>
      <c r="AD38" s="114"/>
      <c r="AE38" s="114"/>
      <c r="AF38" s="115"/>
      <c r="AG38" s="107"/>
      <c r="AH38" s="119"/>
    </row>
    <row r="39" spans="1:35" ht="21" x14ac:dyDescent="0.35">
      <c r="C39" s="77"/>
      <c r="D39" s="123" t="s">
        <v>66</v>
      </c>
      <c r="E39" s="124"/>
      <c r="F39" s="125"/>
      <c r="G39" s="86"/>
      <c r="H39" s="24"/>
      <c r="I39" s="99"/>
      <c r="J39" s="30"/>
      <c r="K39" s="18"/>
      <c r="L39" s="31"/>
      <c r="M39" s="32"/>
      <c r="N39" s="3"/>
      <c r="O39" s="17"/>
      <c r="P39" s="130"/>
      <c r="Q39" s="130"/>
      <c r="R39" s="130"/>
      <c r="S39" s="130"/>
      <c r="T39" s="130"/>
      <c r="U39" s="130"/>
      <c r="V39" s="130"/>
      <c r="W39" s="113"/>
      <c r="X39" s="113"/>
      <c r="Y39" s="113"/>
      <c r="Z39" s="118"/>
      <c r="AA39" s="118"/>
      <c r="AB39" s="118"/>
      <c r="AC39" s="115"/>
      <c r="AD39" s="115"/>
      <c r="AE39" s="115"/>
      <c r="AF39" s="115"/>
      <c r="AG39" s="107"/>
      <c r="AH39" s="107"/>
    </row>
    <row r="40" spans="1:35" ht="21" x14ac:dyDescent="0.35">
      <c r="A40" t="s">
        <v>5</v>
      </c>
      <c r="C40" s="77"/>
      <c r="D40" s="10" t="s">
        <v>89</v>
      </c>
      <c r="E40" s="11">
        <f>I40</f>
        <v>3100</v>
      </c>
      <c r="F40" s="19">
        <f>J40</f>
        <v>1900</v>
      </c>
      <c r="G40" s="86"/>
      <c r="H40" s="24"/>
      <c r="I40" s="14">
        <f>MROUND(L40+24,50)</f>
        <v>3100</v>
      </c>
      <c r="J40" s="15">
        <f>MROUND(M40+24,50)</f>
        <v>1900</v>
      </c>
      <c r="K40" s="18"/>
      <c r="L40" s="3">
        <f>P40*$L$32</f>
        <v>3100</v>
      </c>
      <c r="M40" s="4">
        <f>P40*$M$32</f>
        <v>1860</v>
      </c>
      <c r="N40" s="3"/>
      <c r="O40" s="17"/>
      <c r="P40" s="130">
        <v>1240</v>
      </c>
      <c r="Q40" s="130">
        <v>1240</v>
      </c>
      <c r="R40" s="130">
        <v>1240</v>
      </c>
      <c r="S40" s="130">
        <v>1240</v>
      </c>
      <c r="T40" s="130">
        <v>1240</v>
      </c>
      <c r="U40" s="130">
        <v>1240</v>
      </c>
      <c r="V40" s="130">
        <v>1240</v>
      </c>
      <c r="W40" s="116"/>
      <c r="X40" s="113"/>
      <c r="Y40" s="113"/>
      <c r="Z40" s="117"/>
      <c r="AA40" s="117"/>
      <c r="AB40" s="118"/>
      <c r="AC40" s="114"/>
      <c r="AD40" s="114"/>
      <c r="AE40" s="114"/>
      <c r="AF40" s="115"/>
      <c r="AG40" s="115"/>
      <c r="AH40" s="119"/>
      <c r="AI40" s="22"/>
    </row>
    <row r="41" spans="1:35" ht="21" x14ac:dyDescent="0.35">
      <c r="C41" s="77"/>
      <c r="D41" s="10" t="s">
        <v>90</v>
      </c>
      <c r="E41" s="11">
        <f t="shared" ref="E41:F41" si="22">I41</f>
        <v>1800</v>
      </c>
      <c r="F41" s="19">
        <f t="shared" si="22"/>
        <v>1100</v>
      </c>
      <c r="G41" s="86"/>
      <c r="H41" s="24"/>
      <c r="I41" s="14">
        <f>MROUND(L41+24,50)</f>
        <v>1800</v>
      </c>
      <c r="J41" s="15">
        <f>MROUND(M41+24,50)</f>
        <v>1100</v>
      </c>
      <c r="K41" s="18"/>
      <c r="L41" s="3">
        <f>P41*$L$32</f>
        <v>1775</v>
      </c>
      <c r="M41" s="4">
        <f>P41*$M$32</f>
        <v>1065</v>
      </c>
      <c r="N41" s="3"/>
      <c r="O41" s="17"/>
      <c r="P41" s="130">
        <v>710</v>
      </c>
      <c r="Q41" s="130">
        <v>710</v>
      </c>
      <c r="R41" s="130">
        <v>710</v>
      </c>
      <c r="S41" s="130">
        <v>710</v>
      </c>
      <c r="T41" s="130">
        <v>710</v>
      </c>
      <c r="U41" s="130">
        <v>710</v>
      </c>
      <c r="V41" s="130">
        <v>710</v>
      </c>
      <c r="W41" s="113"/>
      <c r="X41" s="113"/>
      <c r="Y41" s="113"/>
      <c r="Z41" s="118"/>
      <c r="AA41" s="118"/>
      <c r="AB41" s="118"/>
      <c r="AC41" s="114"/>
      <c r="AD41" s="114"/>
      <c r="AE41" s="114"/>
      <c r="AF41" s="115"/>
      <c r="AG41" s="107"/>
      <c r="AH41" s="119"/>
    </row>
    <row r="42" spans="1:35" ht="21" x14ac:dyDescent="0.35">
      <c r="C42" s="77"/>
      <c r="D42" s="123" t="s">
        <v>52</v>
      </c>
      <c r="E42" s="124"/>
      <c r="F42" s="125"/>
      <c r="G42" s="86"/>
      <c r="H42" s="24"/>
      <c r="I42" s="99"/>
      <c r="J42" s="30"/>
      <c r="K42" s="18"/>
      <c r="L42" s="31"/>
      <c r="M42" s="32"/>
      <c r="N42" s="3"/>
      <c r="O42" s="17"/>
      <c r="P42" s="130"/>
      <c r="Q42" s="130"/>
      <c r="R42" s="130"/>
      <c r="S42" s="130"/>
      <c r="T42" s="130"/>
      <c r="U42" s="130"/>
      <c r="V42" s="130"/>
      <c r="W42" s="113"/>
      <c r="X42" s="113"/>
      <c r="Y42" s="113"/>
      <c r="Z42" s="118"/>
      <c r="AA42" s="118"/>
      <c r="AB42" s="118"/>
      <c r="AC42" s="115"/>
      <c r="AD42" s="115"/>
      <c r="AE42" s="115"/>
      <c r="AF42" s="115"/>
      <c r="AG42" s="107"/>
      <c r="AH42" s="107"/>
    </row>
    <row r="43" spans="1:35" ht="21" x14ac:dyDescent="0.35">
      <c r="A43" t="s">
        <v>5</v>
      </c>
      <c r="C43" s="77"/>
      <c r="D43" s="10" t="s">
        <v>91</v>
      </c>
      <c r="E43" s="11">
        <f>I43</f>
        <v>3750</v>
      </c>
      <c r="F43" s="19">
        <f>J43</f>
        <v>2250</v>
      </c>
      <c r="G43" s="86"/>
      <c r="H43" s="24"/>
      <c r="I43" s="14">
        <f>MROUND(L43+24,50)</f>
        <v>3750</v>
      </c>
      <c r="J43" s="15">
        <f>MROUND(M43+24,50)</f>
        <v>2250</v>
      </c>
      <c r="K43" s="18"/>
      <c r="L43" s="3">
        <f>P43*$L$32</f>
        <v>3750</v>
      </c>
      <c r="M43" s="4">
        <f>P43*$M$32</f>
        <v>2250</v>
      </c>
      <c r="N43" s="3"/>
      <c r="O43" s="17"/>
      <c r="P43" s="130">
        <v>1500</v>
      </c>
      <c r="Q43" s="130">
        <v>1500</v>
      </c>
      <c r="R43" s="130">
        <v>1500</v>
      </c>
      <c r="S43" s="130">
        <v>1500</v>
      </c>
      <c r="T43" s="130">
        <v>1500</v>
      </c>
      <c r="U43" s="130">
        <v>1500</v>
      </c>
      <c r="V43" s="130">
        <v>1500</v>
      </c>
      <c r="W43" s="116"/>
      <c r="X43" s="113"/>
      <c r="Y43" s="113"/>
      <c r="Z43" s="118"/>
      <c r="AA43" s="118"/>
      <c r="AB43" s="118"/>
      <c r="AC43" s="120"/>
      <c r="AD43" s="120"/>
      <c r="AE43" s="120"/>
      <c r="AF43" s="115"/>
      <c r="AG43" s="115"/>
      <c r="AH43" s="119"/>
      <c r="AI43" s="22"/>
    </row>
    <row r="44" spans="1:35" ht="21" x14ac:dyDescent="0.35">
      <c r="C44" s="77"/>
      <c r="D44" s="10" t="s">
        <v>92</v>
      </c>
      <c r="E44" s="11">
        <f t="shared" ref="E44:F44" si="23">I44</f>
        <v>2000</v>
      </c>
      <c r="F44" s="19">
        <f t="shared" si="23"/>
        <v>1200</v>
      </c>
      <c r="G44" s="86"/>
      <c r="H44" s="24"/>
      <c r="I44" s="14">
        <f t="shared" ref="I44:J44" si="24">MROUND(L44+24,50)</f>
        <v>2000</v>
      </c>
      <c r="J44" s="15">
        <f t="shared" si="24"/>
        <v>1200</v>
      </c>
      <c r="K44" s="18"/>
      <c r="L44" s="3">
        <f>P44*$L$32</f>
        <v>2000</v>
      </c>
      <c r="M44" s="4">
        <f>P44*$M$32</f>
        <v>1200</v>
      </c>
      <c r="N44" s="3"/>
      <c r="O44" s="17"/>
      <c r="P44" s="130">
        <v>800</v>
      </c>
      <c r="Q44" s="130">
        <v>800</v>
      </c>
      <c r="R44" s="130">
        <v>800</v>
      </c>
      <c r="S44" s="130">
        <v>800</v>
      </c>
      <c r="T44" s="130">
        <v>800</v>
      </c>
      <c r="U44" s="130">
        <v>800</v>
      </c>
      <c r="V44" s="130">
        <v>800</v>
      </c>
      <c r="W44" s="113"/>
      <c r="X44" s="113"/>
      <c r="Y44" s="113"/>
      <c r="Z44" s="118"/>
      <c r="AA44" s="118"/>
      <c r="AB44" s="118"/>
      <c r="AC44" s="120"/>
      <c r="AD44" s="120"/>
      <c r="AE44" s="120"/>
      <c r="AF44" s="115"/>
      <c r="AG44" s="107"/>
      <c r="AH44" s="119"/>
    </row>
    <row r="45" spans="1:35" ht="21" x14ac:dyDescent="0.35">
      <c r="A45" t="s">
        <v>5</v>
      </c>
      <c r="C45" s="77"/>
      <c r="D45" s="10" t="s">
        <v>99</v>
      </c>
      <c r="E45" s="11">
        <f>I45</f>
        <v>7250</v>
      </c>
      <c r="F45" s="19">
        <f>J45</f>
        <v>4350</v>
      </c>
      <c r="G45" s="86"/>
      <c r="H45" s="24"/>
      <c r="I45" s="14">
        <f>MROUND(L45+24,50)</f>
        <v>7250</v>
      </c>
      <c r="J45" s="15">
        <f>MROUND(M45+24,50)</f>
        <v>4350</v>
      </c>
      <c r="K45" s="18"/>
      <c r="L45" s="3">
        <f>P45*2.5</f>
        <v>7208.5249999999996</v>
      </c>
      <c r="M45" s="4">
        <f>P45*1.5</f>
        <v>4325.1149999999998</v>
      </c>
      <c r="N45" s="3"/>
      <c r="O45" s="17"/>
      <c r="P45" s="130">
        <v>2883.41</v>
      </c>
      <c r="Q45" s="130">
        <v>2883.41</v>
      </c>
      <c r="R45" s="130"/>
      <c r="S45" s="130"/>
      <c r="T45" s="130"/>
      <c r="U45" s="130"/>
      <c r="V45" s="130"/>
      <c r="W45" s="116"/>
      <c r="X45" s="113"/>
      <c r="Y45" s="113"/>
      <c r="Z45" s="118"/>
      <c r="AA45" s="118"/>
      <c r="AB45" s="118"/>
      <c r="AC45" s="120"/>
      <c r="AD45" s="120"/>
      <c r="AE45" s="120"/>
      <c r="AF45" s="115"/>
      <c r="AG45" s="115"/>
      <c r="AH45" s="119"/>
      <c r="AI45" s="22"/>
    </row>
    <row r="46" spans="1:35" ht="21" x14ac:dyDescent="0.35">
      <c r="C46" s="77"/>
      <c r="D46" s="10" t="s">
        <v>100</v>
      </c>
      <c r="E46" s="11">
        <f t="shared" ref="E46:F46" si="25">I46</f>
        <v>4050</v>
      </c>
      <c r="F46" s="19">
        <f t="shared" si="25"/>
        <v>2450</v>
      </c>
      <c r="G46" s="86"/>
      <c r="H46" s="24"/>
      <c r="I46" s="14">
        <f t="shared" ref="I46:J46" si="26">MROUND(L46+24,50)</f>
        <v>4050</v>
      </c>
      <c r="J46" s="15">
        <f t="shared" si="26"/>
        <v>2450</v>
      </c>
      <c r="K46" s="18"/>
      <c r="L46" s="3">
        <f>P46*2.5</f>
        <v>4021.3999999999996</v>
      </c>
      <c r="M46" s="4">
        <f>P46*1.5</f>
        <v>2412.84</v>
      </c>
      <c r="N46" s="3"/>
      <c r="O46" s="17"/>
      <c r="P46" s="130">
        <v>1608.56</v>
      </c>
      <c r="Q46" s="130">
        <v>1608.56</v>
      </c>
      <c r="R46" s="130"/>
      <c r="S46" s="130"/>
      <c r="T46" s="130"/>
      <c r="U46" s="130"/>
      <c r="V46" s="130"/>
      <c r="W46" s="113"/>
      <c r="X46" s="113"/>
      <c r="Y46" s="113"/>
      <c r="Z46" s="118"/>
      <c r="AA46" s="118"/>
      <c r="AB46" s="118"/>
      <c r="AC46" s="120"/>
      <c r="AD46" s="120"/>
      <c r="AE46" s="120"/>
      <c r="AF46" s="115"/>
      <c r="AG46" s="107"/>
      <c r="AH46" s="119"/>
    </row>
    <row r="47" spans="1:35" ht="21" x14ac:dyDescent="0.35">
      <c r="C47" s="77"/>
      <c r="D47" s="123" t="s">
        <v>103</v>
      </c>
      <c r="E47" s="124"/>
      <c r="F47" s="125"/>
      <c r="G47" s="86"/>
      <c r="H47" s="24"/>
      <c r="I47" s="99"/>
      <c r="J47" s="30"/>
      <c r="K47" s="18"/>
      <c r="L47" s="31"/>
      <c r="M47" s="32"/>
      <c r="N47" s="3"/>
      <c r="O47" s="17"/>
      <c r="P47" s="130"/>
      <c r="Q47" s="130"/>
      <c r="R47" s="130"/>
      <c r="S47" s="130"/>
      <c r="T47" s="130"/>
      <c r="U47" s="130"/>
      <c r="V47" s="130"/>
      <c r="W47" s="113"/>
      <c r="X47" s="113"/>
      <c r="Y47" s="113"/>
      <c r="Z47" s="118"/>
      <c r="AA47" s="118"/>
      <c r="AB47" s="118"/>
      <c r="AC47" s="115"/>
      <c r="AD47" s="115"/>
      <c r="AE47" s="115"/>
      <c r="AF47" s="115"/>
      <c r="AG47" s="107"/>
      <c r="AH47" s="107"/>
    </row>
    <row r="48" spans="1:35" ht="21" x14ac:dyDescent="0.35">
      <c r="A48" t="s">
        <v>5</v>
      </c>
      <c r="C48" s="77"/>
      <c r="D48" s="10" t="s">
        <v>93</v>
      </c>
      <c r="E48" s="11">
        <f t="shared" ref="E48:F49" si="27">I48</f>
        <v>5700</v>
      </c>
      <c r="F48" s="19">
        <f t="shared" si="27"/>
        <v>3450</v>
      </c>
      <c r="G48" s="86"/>
      <c r="H48" s="24"/>
      <c r="I48" s="14">
        <f t="shared" ref="I48:J49" si="28">MROUND(L48+24,50)</f>
        <v>5700</v>
      </c>
      <c r="J48" s="15">
        <f t="shared" si="28"/>
        <v>3450</v>
      </c>
      <c r="K48" s="18"/>
      <c r="L48" s="3">
        <f>P48*$L$32</f>
        <v>5675</v>
      </c>
      <c r="M48" s="4">
        <f>P48*$M$32</f>
        <v>3405</v>
      </c>
      <c r="N48" s="3"/>
      <c r="O48" s="49"/>
      <c r="P48" s="130">
        <v>2270</v>
      </c>
      <c r="Q48" s="130">
        <v>2270</v>
      </c>
      <c r="R48" s="130">
        <v>2270</v>
      </c>
      <c r="S48" s="130">
        <v>2270</v>
      </c>
      <c r="T48" s="130">
        <v>2270</v>
      </c>
      <c r="U48" s="130">
        <v>2270</v>
      </c>
      <c r="V48" s="130">
        <v>2270</v>
      </c>
      <c r="W48" s="113"/>
      <c r="X48" s="113"/>
      <c r="Y48" s="113"/>
      <c r="Z48" s="121"/>
      <c r="AA48" s="121"/>
      <c r="AB48" s="121"/>
      <c r="AC48" s="122"/>
      <c r="AD48" s="114"/>
      <c r="AE48" s="114"/>
      <c r="AF48" s="115"/>
      <c r="AG48" s="115"/>
      <c r="AH48" s="119"/>
      <c r="AI48" s="22"/>
    </row>
    <row r="49" spans="1:35" ht="21" x14ac:dyDescent="0.35">
      <c r="C49" s="77"/>
      <c r="D49" s="10" t="s">
        <v>94</v>
      </c>
      <c r="E49" s="11">
        <f t="shared" si="27"/>
        <v>3250</v>
      </c>
      <c r="F49" s="19">
        <f t="shared" si="27"/>
        <v>1950</v>
      </c>
      <c r="G49" s="86"/>
      <c r="H49" s="24"/>
      <c r="I49" s="14">
        <f t="shared" si="28"/>
        <v>3250</v>
      </c>
      <c r="J49" s="15">
        <f t="shared" si="28"/>
        <v>1950</v>
      </c>
      <c r="K49" s="18"/>
      <c r="L49" s="3">
        <f>P49*$L$32</f>
        <v>3250</v>
      </c>
      <c r="M49" s="4">
        <f>P49*$M$32</f>
        <v>1950</v>
      </c>
      <c r="N49" s="3"/>
      <c r="O49" s="17"/>
      <c r="P49" s="130">
        <v>1300</v>
      </c>
      <c r="Q49" s="130">
        <v>1300</v>
      </c>
      <c r="R49" s="130">
        <v>1300</v>
      </c>
      <c r="S49" s="130">
        <v>1300</v>
      </c>
      <c r="T49" s="130">
        <v>1300</v>
      </c>
      <c r="U49" s="130">
        <v>1300</v>
      </c>
      <c r="V49" s="130">
        <v>1300</v>
      </c>
      <c r="W49" s="113"/>
      <c r="X49" s="113"/>
      <c r="Y49" s="113"/>
      <c r="Z49" s="118"/>
      <c r="AA49" s="118"/>
      <c r="AB49" s="118"/>
      <c r="AC49" s="114"/>
      <c r="AD49" s="114"/>
      <c r="AE49" s="114"/>
      <c r="AF49" s="115"/>
      <c r="AG49" s="107"/>
      <c r="AH49" s="107"/>
    </row>
    <row r="50" spans="1:35" ht="21" x14ac:dyDescent="0.35">
      <c r="A50" t="s">
        <v>5</v>
      </c>
      <c r="C50" s="77"/>
      <c r="D50" s="10" t="s">
        <v>101</v>
      </c>
      <c r="E50" s="11">
        <f>I50</f>
        <v>4900</v>
      </c>
      <c r="F50" s="19">
        <f>J50</f>
        <v>2950</v>
      </c>
      <c r="G50" s="86"/>
      <c r="H50" s="24"/>
      <c r="I50" s="14">
        <f>MROUND(L50+24,50)</f>
        <v>4900</v>
      </c>
      <c r="J50" s="15">
        <f>MROUND(M50+24,50)</f>
        <v>2950</v>
      </c>
      <c r="K50" s="18"/>
      <c r="L50" s="3">
        <f>P50*2.5</f>
        <v>4897.7249999999995</v>
      </c>
      <c r="M50" s="4">
        <f>P50*1.5</f>
        <v>2938.6349999999998</v>
      </c>
      <c r="N50" s="3"/>
      <c r="O50" s="17"/>
      <c r="P50" s="130">
        <v>1959.09</v>
      </c>
      <c r="Q50" s="130">
        <v>1959.09</v>
      </c>
      <c r="R50" s="130"/>
      <c r="S50" s="130"/>
      <c r="T50" s="130"/>
      <c r="U50" s="130"/>
      <c r="V50" s="130"/>
      <c r="W50" s="116"/>
      <c r="X50" s="113"/>
      <c r="Y50" s="113"/>
      <c r="Z50" s="118"/>
      <c r="AA50" s="118"/>
      <c r="AB50" s="118"/>
      <c r="AC50" s="120"/>
      <c r="AD50" s="120"/>
      <c r="AE50" s="120"/>
      <c r="AF50" s="115"/>
      <c r="AG50" s="115"/>
      <c r="AH50" s="119"/>
      <c r="AI50" s="22"/>
    </row>
    <row r="51" spans="1:35" ht="21" x14ac:dyDescent="0.35">
      <c r="C51" s="77"/>
      <c r="D51" s="10" t="s">
        <v>102</v>
      </c>
      <c r="E51" s="11">
        <f t="shared" ref="E51:F51" si="29">I51</f>
        <v>3000</v>
      </c>
      <c r="F51" s="19">
        <f t="shared" si="29"/>
        <v>1800</v>
      </c>
      <c r="G51" s="86"/>
      <c r="H51" s="24"/>
      <c r="I51" s="14">
        <f t="shared" ref="I51:J51" si="30">MROUND(L51+24,50)</f>
        <v>3000</v>
      </c>
      <c r="J51" s="15">
        <f t="shared" si="30"/>
        <v>1800</v>
      </c>
      <c r="K51" s="18"/>
      <c r="L51" s="3">
        <f>P51*2.5</f>
        <v>2956.0250000000001</v>
      </c>
      <c r="M51" s="4">
        <f>P51*1.5</f>
        <v>1773.6150000000002</v>
      </c>
      <c r="N51" s="3"/>
      <c r="O51" s="17"/>
      <c r="P51" s="130">
        <v>1182.4100000000001</v>
      </c>
      <c r="Q51" s="130">
        <v>1182.4100000000001</v>
      </c>
      <c r="R51" s="130"/>
      <c r="S51" s="130"/>
      <c r="T51" s="130"/>
      <c r="U51" s="130"/>
      <c r="V51" s="130"/>
      <c r="W51" s="113"/>
      <c r="X51" s="113"/>
      <c r="Y51" s="113"/>
      <c r="Z51" s="118"/>
      <c r="AA51" s="118"/>
      <c r="AB51" s="118"/>
      <c r="AC51" s="120"/>
      <c r="AD51" s="120"/>
      <c r="AE51" s="120"/>
      <c r="AF51" s="115"/>
      <c r="AG51" s="107"/>
      <c r="AH51" s="119"/>
    </row>
    <row r="52" spans="1:35" ht="21" x14ac:dyDescent="0.35">
      <c r="C52" s="77"/>
      <c r="D52" s="123" t="s">
        <v>68</v>
      </c>
      <c r="E52" s="124"/>
      <c r="F52" s="125"/>
      <c r="G52" s="86"/>
      <c r="H52" s="24"/>
      <c r="I52" s="99"/>
      <c r="J52" s="30"/>
      <c r="K52" s="18"/>
      <c r="L52" s="31"/>
      <c r="M52" s="32"/>
      <c r="N52" s="3"/>
      <c r="O52" s="17"/>
      <c r="P52" s="130"/>
      <c r="Q52" s="130"/>
      <c r="R52" s="130"/>
      <c r="S52" s="130"/>
      <c r="T52" s="130"/>
      <c r="U52" s="130"/>
      <c r="V52" s="130"/>
      <c r="W52" s="113"/>
      <c r="X52" s="113"/>
      <c r="Y52" s="113"/>
      <c r="Z52" s="118"/>
      <c r="AA52" s="118"/>
      <c r="AB52" s="118"/>
      <c r="AC52" s="115"/>
      <c r="AD52" s="115"/>
      <c r="AE52" s="115"/>
      <c r="AF52" s="115"/>
      <c r="AG52" s="107"/>
      <c r="AH52" s="107"/>
    </row>
    <row r="53" spans="1:35" ht="21" x14ac:dyDescent="0.35">
      <c r="A53" t="s">
        <v>5</v>
      </c>
      <c r="C53" s="77"/>
      <c r="D53" s="12" t="s">
        <v>95</v>
      </c>
      <c r="E53" s="13">
        <f t="shared" ref="E53:F54" si="31">I53</f>
        <v>3250</v>
      </c>
      <c r="F53" s="19">
        <f t="shared" si="31"/>
        <v>1950</v>
      </c>
      <c r="G53" s="86"/>
      <c r="H53" s="24"/>
      <c r="I53" s="14">
        <f t="shared" ref="I53:J54" si="32">MROUND(L53+24,50)</f>
        <v>3250</v>
      </c>
      <c r="J53" s="15">
        <f t="shared" si="32"/>
        <v>1950</v>
      </c>
      <c r="K53" s="18"/>
      <c r="L53" s="3">
        <f>P53*$L$32</f>
        <v>3250</v>
      </c>
      <c r="M53" s="4">
        <f>P53*$M$32</f>
        <v>1950</v>
      </c>
      <c r="N53" s="3"/>
      <c r="O53" s="17"/>
      <c r="P53" s="130">
        <v>1300</v>
      </c>
      <c r="Q53" s="130">
        <v>1300</v>
      </c>
      <c r="R53" s="130">
        <v>1300</v>
      </c>
      <c r="S53" s="130">
        <v>1300</v>
      </c>
      <c r="T53" s="130">
        <v>1300</v>
      </c>
      <c r="U53" s="130">
        <v>1300</v>
      </c>
      <c r="V53" s="130">
        <v>1300</v>
      </c>
      <c r="W53" s="113"/>
      <c r="X53" s="113"/>
      <c r="Y53" s="113"/>
      <c r="Z53" s="117"/>
      <c r="AA53" s="117"/>
      <c r="AB53" s="118"/>
      <c r="AC53" s="115"/>
      <c r="AD53" s="115"/>
      <c r="AE53" s="115"/>
      <c r="AF53" s="115"/>
      <c r="AG53" s="115"/>
      <c r="AH53" s="119"/>
      <c r="AI53" s="22"/>
    </row>
    <row r="54" spans="1:35" ht="21" x14ac:dyDescent="0.35">
      <c r="A54" t="s">
        <v>5</v>
      </c>
      <c r="C54" s="77"/>
      <c r="D54" s="12" t="s">
        <v>96</v>
      </c>
      <c r="E54" s="13">
        <f t="shared" si="31"/>
        <v>1750</v>
      </c>
      <c r="F54" s="19">
        <f t="shared" si="31"/>
        <v>1050</v>
      </c>
      <c r="G54" s="86"/>
      <c r="H54" s="24"/>
      <c r="I54" s="14">
        <f t="shared" si="32"/>
        <v>1750</v>
      </c>
      <c r="J54" s="15">
        <f t="shared" si="32"/>
        <v>1050</v>
      </c>
      <c r="K54" s="18"/>
      <c r="L54" s="3">
        <f>P54*$L$32</f>
        <v>1750</v>
      </c>
      <c r="M54" s="4">
        <f>P54*$M$32</f>
        <v>1050</v>
      </c>
      <c r="N54" s="3"/>
      <c r="O54" s="17"/>
      <c r="P54" s="130">
        <v>700</v>
      </c>
      <c r="Q54" s="130">
        <v>700</v>
      </c>
      <c r="R54" s="130">
        <v>700</v>
      </c>
      <c r="S54" s="130">
        <v>700</v>
      </c>
      <c r="T54" s="130">
        <v>700</v>
      </c>
      <c r="U54" s="130">
        <v>700</v>
      </c>
      <c r="V54" s="130">
        <v>700</v>
      </c>
      <c r="W54" s="113"/>
      <c r="X54" s="113"/>
      <c r="Y54" s="113"/>
      <c r="Z54" s="118"/>
      <c r="AA54" s="118"/>
      <c r="AB54" s="118"/>
      <c r="AC54" s="115"/>
      <c r="AD54" s="115"/>
      <c r="AE54" s="115"/>
      <c r="AF54" s="115"/>
      <c r="AG54" s="107"/>
      <c r="AH54" s="107"/>
    </row>
    <row r="55" spans="1:35" ht="21" x14ac:dyDescent="0.35">
      <c r="C55" s="77"/>
      <c r="D55" s="123" t="s">
        <v>54</v>
      </c>
      <c r="E55" s="124"/>
      <c r="F55" s="125"/>
      <c r="G55" s="86"/>
      <c r="H55" s="24"/>
      <c r="I55" s="99"/>
      <c r="J55" s="30"/>
      <c r="K55" s="18"/>
      <c r="L55" s="31"/>
      <c r="M55" s="32"/>
      <c r="N55" s="3"/>
      <c r="O55" s="17"/>
      <c r="P55" s="130"/>
      <c r="Q55" s="130"/>
      <c r="R55" s="130"/>
      <c r="S55" s="130"/>
      <c r="T55" s="130"/>
      <c r="U55" s="130"/>
      <c r="V55" s="130"/>
      <c r="W55" s="113"/>
      <c r="X55" s="113"/>
      <c r="Y55" s="113"/>
      <c r="Z55" s="118"/>
      <c r="AA55" s="118"/>
      <c r="AB55" s="118"/>
      <c r="AC55" s="115"/>
      <c r="AD55" s="115"/>
      <c r="AE55" s="115"/>
      <c r="AF55" s="115"/>
      <c r="AG55" s="107"/>
      <c r="AH55" s="107"/>
    </row>
    <row r="56" spans="1:35" ht="21" x14ac:dyDescent="0.35">
      <c r="A56" t="s">
        <v>5</v>
      </c>
      <c r="C56" s="77"/>
      <c r="D56" s="12" t="s">
        <v>97</v>
      </c>
      <c r="E56" s="13">
        <f t="shared" ref="E56:F57" si="33">I56</f>
        <v>7000</v>
      </c>
      <c r="F56" s="19">
        <f t="shared" si="33"/>
        <v>4200</v>
      </c>
      <c r="G56" s="86"/>
      <c r="H56" s="24"/>
      <c r="I56" s="14">
        <f t="shared" ref="I56:J57" si="34">MROUND(L56+24,50)</f>
        <v>7000</v>
      </c>
      <c r="J56" s="15">
        <f t="shared" si="34"/>
        <v>4200</v>
      </c>
      <c r="K56" s="18"/>
      <c r="L56" s="3">
        <f>P56*$L$32</f>
        <v>6952.4249999999993</v>
      </c>
      <c r="M56" s="4">
        <f>P56*$M$32</f>
        <v>4171.4549999999999</v>
      </c>
      <c r="N56" s="3"/>
      <c r="O56" s="17"/>
      <c r="P56" s="130">
        <v>2780.97</v>
      </c>
      <c r="Q56" s="130">
        <v>2780.97</v>
      </c>
      <c r="R56" s="130">
        <v>2780.97</v>
      </c>
      <c r="S56" s="130">
        <v>2780.97</v>
      </c>
      <c r="T56" s="130">
        <v>2780.97</v>
      </c>
      <c r="U56" s="130">
        <v>2780.97</v>
      </c>
      <c r="V56" s="130">
        <v>2780.97</v>
      </c>
      <c r="W56" s="113"/>
      <c r="X56" s="113"/>
      <c r="Y56" s="113"/>
      <c r="Z56" s="117"/>
      <c r="AA56" s="117"/>
      <c r="AB56" s="118"/>
      <c r="AC56" s="115"/>
      <c r="AD56" s="115"/>
      <c r="AE56" s="115"/>
      <c r="AF56" s="115"/>
      <c r="AG56" s="115"/>
      <c r="AH56" s="119"/>
      <c r="AI56" s="22"/>
    </row>
    <row r="57" spans="1:35" ht="21" x14ac:dyDescent="0.35">
      <c r="A57" t="s">
        <v>5</v>
      </c>
      <c r="C57" s="77"/>
      <c r="D57" s="12" t="s">
        <v>98</v>
      </c>
      <c r="E57" s="13">
        <f t="shared" si="33"/>
        <v>4200</v>
      </c>
      <c r="F57" s="19">
        <f t="shared" si="33"/>
        <v>2550</v>
      </c>
      <c r="G57" s="86"/>
      <c r="H57" s="24"/>
      <c r="I57" s="14">
        <f t="shared" si="34"/>
        <v>4200</v>
      </c>
      <c r="J57" s="15">
        <f t="shared" si="34"/>
        <v>2550</v>
      </c>
      <c r="K57" s="18"/>
      <c r="L57" s="3">
        <f>P57*$L$32</f>
        <v>4188.9749999999995</v>
      </c>
      <c r="M57" s="4">
        <f>P57*$M$32</f>
        <v>2513.3849999999998</v>
      </c>
      <c r="N57" s="3"/>
      <c r="O57" s="17"/>
      <c r="P57" s="130">
        <v>1675.59</v>
      </c>
      <c r="Q57" s="130">
        <v>1675.59</v>
      </c>
      <c r="R57" s="130">
        <v>1675.59</v>
      </c>
      <c r="S57" s="130">
        <v>1675.59</v>
      </c>
      <c r="T57" s="130">
        <v>1675.59</v>
      </c>
      <c r="U57" s="130">
        <v>1675.59</v>
      </c>
      <c r="V57" s="130">
        <v>1675.59</v>
      </c>
      <c r="W57" s="113"/>
      <c r="X57" s="113"/>
      <c r="Y57" s="113"/>
      <c r="Z57" s="118"/>
      <c r="AA57" s="118"/>
      <c r="AB57" s="118"/>
      <c r="AC57" s="115"/>
      <c r="AD57" s="115"/>
      <c r="AE57" s="115"/>
      <c r="AF57" s="115"/>
      <c r="AG57" s="107"/>
      <c r="AH57" s="107"/>
    </row>
    <row r="58" spans="1:35" ht="9.9499999999999993" customHeight="1" x14ac:dyDescent="0.35">
      <c r="C58" s="78"/>
      <c r="D58" s="79"/>
      <c r="E58" s="80"/>
      <c r="F58" s="87"/>
      <c r="G58" s="88"/>
      <c r="H58" s="24"/>
      <c r="I58" s="14"/>
      <c r="J58" s="15"/>
      <c r="K58" s="18"/>
      <c r="L58" s="3"/>
      <c r="M58" s="3"/>
      <c r="N58" s="3"/>
      <c r="O58" s="17"/>
      <c r="P58" s="131"/>
      <c r="Q58" s="131"/>
      <c r="R58" s="131"/>
      <c r="S58" s="131"/>
      <c r="T58" s="131"/>
      <c r="U58" s="131"/>
      <c r="V58" s="131"/>
      <c r="W58" s="113"/>
      <c r="X58" s="113"/>
      <c r="Y58" s="113"/>
      <c r="Z58" s="114"/>
      <c r="AA58" s="114"/>
      <c r="AB58" s="114"/>
      <c r="AC58" s="114"/>
      <c r="AD58" s="114"/>
      <c r="AE58" s="114"/>
      <c r="AF58" s="115"/>
      <c r="AG58" s="107"/>
      <c r="AH58" s="107"/>
    </row>
  </sheetData>
  <mergeCells count="6">
    <mergeCell ref="D2:F2"/>
    <mergeCell ref="I6:J6"/>
    <mergeCell ref="L6:M6"/>
    <mergeCell ref="D32:F32"/>
    <mergeCell ref="I36:J36"/>
    <mergeCell ref="L36:M36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J58"/>
  <sheetViews>
    <sheetView topLeftCell="D1" workbookViewId="0">
      <selection activeCell="D14" sqref="D14"/>
    </sheetView>
  </sheetViews>
  <sheetFormatPr baseColWidth="10" defaultRowHeight="15" x14ac:dyDescent="0.25"/>
  <cols>
    <col min="3" max="3" width="1.7109375" customWidth="1"/>
    <col min="4" max="4" width="62.7109375" customWidth="1"/>
    <col min="5" max="6" width="14.7109375" customWidth="1"/>
    <col min="7" max="7" width="1.7109375" customWidth="1"/>
    <col min="8" max="8" width="2.7109375" customWidth="1"/>
    <col min="9" max="9" width="14.42578125" style="27" hidden="1" customWidth="1"/>
    <col min="10" max="10" width="13.28515625" hidden="1" customWidth="1"/>
    <col min="11" max="11" width="2.7109375" hidden="1" customWidth="1"/>
    <col min="12" max="13" width="11.5703125" hidden="1" customWidth="1"/>
    <col min="14" max="14" width="2.7109375" hidden="1" customWidth="1"/>
    <col min="15" max="15" width="1.7109375" customWidth="1"/>
    <col min="16" max="23" width="16.140625" style="47" bestFit="1" customWidth="1"/>
    <col min="24" max="26" width="16.140625" style="47" customWidth="1"/>
    <col min="27" max="30" width="16.140625" style="37" customWidth="1"/>
    <col min="31" max="32" width="15.85546875" style="37" customWidth="1"/>
    <col min="33" max="33" width="14.5703125" style="37" customWidth="1"/>
    <col min="34" max="34" width="11.42578125" customWidth="1"/>
    <col min="35" max="35" width="14.5703125" customWidth="1"/>
    <col min="36" max="36" width="11.42578125" customWidth="1"/>
  </cols>
  <sheetData>
    <row r="1" spans="1:36" ht="9.9499999999999993" customHeight="1" x14ac:dyDescent="0.25">
      <c r="C1" s="74"/>
      <c r="D1" s="75"/>
      <c r="E1" s="75"/>
      <c r="F1" s="75"/>
      <c r="G1" s="76"/>
    </row>
    <row r="2" spans="1:36" s="1" customFormat="1" ht="24.75" x14ac:dyDescent="0.5">
      <c r="A2"/>
      <c r="B2"/>
      <c r="C2" s="77"/>
      <c r="D2" s="210" t="s">
        <v>48</v>
      </c>
      <c r="E2" s="211"/>
      <c r="F2" s="212"/>
      <c r="G2" s="86"/>
      <c r="H2" s="24"/>
      <c r="I2" s="21" t="s">
        <v>4</v>
      </c>
      <c r="J2" s="16"/>
      <c r="K2" s="18"/>
      <c r="L2" s="2" t="s">
        <v>2</v>
      </c>
      <c r="M2" s="5" t="s">
        <v>3</v>
      </c>
      <c r="N2" s="3"/>
      <c r="O2" s="17"/>
      <c r="P2" s="36">
        <v>45533</v>
      </c>
      <c r="Q2" s="41">
        <v>45482</v>
      </c>
      <c r="R2" s="57">
        <v>45472</v>
      </c>
      <c r="S2" s="156">
        <v>45453</v>
      </c>
      <c r="T2" s="36">
        <v>45424</v>
      </c>
      <c r="U2" s="41">
        <v>45403</v>
      </c>
      <c r="V2" s="41">
        <v>45377</v>
      </c>
      <c r="W2" s="41">
        <v>45317</v>
      </c>
      <c r="X2" s="36">
        <v>45290</v>
      </c>
      <c r="Y2" s="36">
        <v>45290</v>
      </c>
      <c r="Z2" s="56" t="s">
        <v>42</v>
      </c>
      <c r="AA2" s="35"/>
      <c r="AB2" s="35"/>
      <c r="AC2" s="35"/>
      <c r="AD2" s="35"/>
      <c r="AE2" s="35"/>
      <c r="AF2" s="35"/>
      <c r="AG2" s="35">
        <v>0.25</v>
      </c>
      <c r="AH2" s="8"/>
      <c r="AI2" s="9"/>
    </row>
    <row r="3" spans="1:36" ht="9.9499999999999993" customHeight="1" x14ac:dyDescent="0.35">
      <c r="C3" s="78"/>
      <c r="D3" s="73"/>
      <c r="E3" s="73"/>
      <c r="F3" s="73"/>
      <c r="G3" s="88"/>
      <c r="H3" s="24"/>
      <c r="I3" s="98"/>
      <c r="J3" s="15"/>
      <c r="K3" s="3"/>
      <c r="L3" s="3"/>
      <c r="M3" s="4"/>
      <c r="N3" s="3"/>
      <c r="O3" s="46"/>
      <c r="P3" s="36"/>
      <c r="Q3" s="41"/>
      <c r="R3" s="57"/>
      <c r="S3" s="156"/>
      <c r="T3" s="36"/>
      <c r="U3" s="41"/>
      <c r="V3" s="41"/>
      <c r="W3" s="41"/>
      <c r="X3" s="36"/>
      <c r="Y3" s="36"/>
      <c r="Z3" s="57">
        <v>45274</v>
      </c>
      <c r="AA3" s="41">
        <v>45271</v>
      </c>
      <c r="AB3" s="41">
        <v>45268</v>
      </c>
      <c r="AC3" s="41">
        <v>45230</v>
      </c>
      <c r="AD3" s="41">
        <v>45218</v>
      </c>
      <c r="AE3" s="41">
        <v>45183</v>
      </c>
      <c r="AF3" s="39">
        <v>45161</v>
      </c>
      <c r="AG3" s="36">
        <v>45155</v>
      </c>
      <c r="AH3" s="25"/>
      <c r="AI3" s="26"/>
      <c r="AJ3" s="34"/>
    </row>
    <row r="4" spans="1:36" ht="9.9499999999999993" customHeight="1" x14ac:dyDescent="0.35">
      <c r="C4" s="24"/>
      <c r="D4" s="71"/>
      <c r="E4" s="72"/>
      <c r="F4" s="7"/>
      <c r="G4" s="24"/>
      <c r="H4" s="24"/>
      <c r="I4" s="14"/>
      <c r="J4" s="15"/>
      <c r="K4" s="18"/>
      <c r="L4" s="3"/>
      <c r="M4" s="3"/>
      <c r="N4" s="3"/>
      <c r="O4" s="17"/>
      <c r="P4" s="148" t="s">
        <v>110</v>
      </c>
      <c r="Q4" s="103" t="s">
        <v>104</v>
      </c>
      <c r="R4" s="104" t="s">
        <v>81</v>
      </c>
      <c r="S4" s="157" t="s">
        <v>49</v>
      </c>
      <c r="T4" s="148" t="s">
        <v>81</v>
      </c>
      <c r="U4" s="103" t="s">
        <v>81</v>
      </c>
      <c r="V4" s="103" t="s">
        <v>49</v>
      </c>
      <c r="W4" s="103" t="s">
        <v>49</v>
      </c>
      <c r="X4" s="104">
        <v>45295</v>
      </c>
      <c r="Y4" s="62"/>
      <c r="Z4" s="62"/>
      <c r="AA4" s="63"/>
      <c r="AB4" s="63"/>
      <c r="AC4" s="63"/>
      <c r="AD4" s="63"/>
      <c r="AE4" s="63"/>
      <c r="AF4" s="63"/>
      <c r="AG4" s="64"/>
      <c r="AH4" s="25"/>
      <c r="AI4" s="26"/>
    </row>
    <row r="5" spans="1:36" ht="9.9499999999999993" customHeight="1" x14ac:dyDescent="0.35">
      <c r="C5" s="81"/>
      <c r="D5" s="82"/>
      <c r="E5" s="83"/>
      <c r="F5" s="84"/>
      <c r="G5" s="85"/>
      <c r="H5" s="24"/>
      <c r="I5" s="14"/>
      <c r="J5" s="15"/>
      <c r="K5" s="18"/>
      <c r="L5" s="3"/>
      <c r="M5" s="3"/>
      <c r="N5" s="3"/>
      <c r="O5" s="17"/>
      <c r="P5" s="100"/>
      <c r="Q5" s="100"/>
      <c r="R5" s="100"/>
      <c r="S5" s="100"/>
      <c r="T5" s="100"/>
      <c r="U5" s="100">
        <v>160424</v>
      </c>
      <c r="V5" s="100">
        <v>290324</v>
      </c>
      <c r="W5" s="100">
        <v>260124</v>
      </c>
      <c r="X5" s="62" t="s">
        <v>44</v>
      </c>
      <c r="Y5" s="62"/>
      <c r="Z5" s="62"/>
      <c r="AA5" s="63"/>
      <c r="AB5" s="63"/>
      <c r="AC5" s="63"/>
      <c r="AD5" s="63"/>
      <c r="AE5" s="63"/>
      <c r="AF5" s="63"/>
      <c r="AG5" s="64"/>
      <c r="AH5" s="25"/>
      <c r="AI5" s="26"/>
    </row>
    <row r="6" spans="1:36" ht="21" x14ac:dyDescent="0.35">
      <c r="A6" t="s">
        <v>86</v>
      </c>
      <c r="B6" s="162">
        <v>45480</v>
      </c>
      <c r="C6" s="77"/>
      <c r="D6" s="89" t="s">
        <v>7</v>
      </c>
      <c r="E6" s="92"/>
      <c r="F6" s="93"/>
      <c r="G6" s="86"/>
      <c r="H6" s="24"/>
      <c r="I6" s="201"/>
      <c r="J6" s="202"/>
      <c r="K6" s="18"/>
      <c r="L6" s="203"/>
      <c r="M6" s="204"/>
      <c r="N6" s="3"/>
      <c r="O6" s="17"/>
      <c r="P6" s="171">
        <v>45533</v>
      </c>
      <c r="Q6" s="164">
        <v>45482</v>
      </c>
      <c r="R6" s="155">
        <v>45453</v>
      </c>
      <c r="S6" s="155">
        <v>45453</v>
      </c>
      <c r="T6" s="145">
        <v>45424</v>
      </c>
      <c r="U6" s="145">
        <v>45398</v>
      </c>
      <c r="V6" s="95"/>
      <c r="W6" s="95"/>
      <c r="X6" s="95"/>
      <c r="Y6" s="68"/>
      <c r="Z6" s="68"/>
      <c r="AA6" s="69"/>
      <c r="AB6" s="69"/>
      <c r="AC6" s="69"/>
      <c r="AD6" s="69"/>
      <c r="AE6" s="69"/>
      <c r="AF6" s="69"/>
      <c r="AG6" s="69">
        <v>0</v>
      </c>
      <c r="AH6" s="70"/>
      <c r="AI6" s="70"/>
    </row>
    <row r="7" spans="1:36" ht="21" x14ac:dyDescent="0.35">
      <c r="A7" t="s">
        <v>107</v>
      </c>
      <c r="B7" s="154">
        <v>10500</v>
      </c>
      <c r="C7" s="77"/>
      <c r="D7" s="10" t="s">
        <v>16</v>
      </c>
      <c r="E7" s="11">
        <f>I7</f>
        <v>24000</v>
      </c>
      <c r="F7" s="19">
        <f>J7</f>
        <v>15600</v>
      </c>
      <c r="G7" s="86"/>
      <c r="H7" s="24"/>
      <c r="I7" s="14">
        <f>MROUND(L7+48,100)</f>
        <v>24000</v>
      </c>
      <c r="J7" s="14">
        <f>MROUND(M7+48,100)</f>
        <v>15600</v>
      </c>
      <c r="K7" s="18"/>
      <c r="L7" s="3">
        <f t="shared" ref="L7:L22" si="0">P7*2</f>
        <v>24000</v>
      </c>
      <c r="M7" s="4">
        <f t="shared" ref="M7:M22" si="1">P7*1.3</f>
        <v>15600</v>
      </c>
      <c r="N7" s="3"/>
      <c r="O7" s="42"/>
      <c r="P7" s="172">
        <v>12000</v>
      </c>
      <c r="Q7" s="165">
        <v>13125</v>
      </c>
      <c r="R7" s="158">
        <v>13125</v>
      </c>
      <c r="S7" s="158">
        <v>13125</v>
      </c>
      <c r="T7" s="150">
        <v>9200</v>
      </c>
      <c r="U7" s="101">
        <v>9200</v>
      </c>
      <c r="V7" s="101">
        <v>9320</v>
      </c>
      <c r="W7" s="101">
        <v>9320</v>
      </c>
      <c r="X7" s="96">
        <v>9000</v>
      </c>
      <c r="Y7" s="65">
        <v>7412.5</v>
      </c>
      <c r="Z7" s="65">
        <f>AB7*1.25</f>
        <v>7412.5</v>
      </c>
      <c r="AA7" s="66">
        <v>5930</v>
      </c>
      <c r="AB7" s="66">
        <v>5930</v>
      </c>
      <c r="AC7" s="67">
        <v>5100</v>
      </c>
      <c r="AD7" s="38">
        <v>4826</v>
      </c>
      <c r="AE7" s="38">
        <v>4616</v>
      </c>
      <c r="AF7" s="38">
        <v>4616</v>
      </c>
      <c r="AG7" s="33">
        <v>4770</v>
      </c>
      <c r="AH7" s="33">
        <v>3816</v>
      </c>
      <c r="AI7" s="20">
        <v>45138</v>
      </c>
      <c r="AJ7" s="22"/>
    </row>
    <row r="8" spans="1:36" ht="21" hidden="1" x14ac:dyDescent="0.35">
      <c r="A8" s="37" t="s">
        <v>105</v>
      </c>
      <c r="B8" s="154">
        <v>2860</v>
      </c>
      <c r="C8" s="77" t="s">
        <v>111</v>
      </c>
      <c r="D8" s="10" t="s">
        <v>22</v>
      </c>
      <c r="E8" s="11">
        <f t="shared" ref="E8:F9" si="2">I8</f>
        <v>5000</v>
      </c>
      <c r="F8" s="19">
        <f t="shared" si="2"/>
        <v>3300</v>
      </c>
      <c r="G8" s="86"/>
      <c r="H8" s="24" t="s">
        <v>108</v>
      </c>
      <c r="I8" s="14">
        <f t="shared" ref="I8:I9" si="3">MROUND(L8+48,100)</f>
        <v>5000</v>
      </c>
      <c r="J8" s="14">
        <f t="shared" ref="J8:J9" si="4">MROUND(M8+48,100)</f>
        <v>3300</v>
      </c>
      <c r="K8" s="18"/>
      <c r="L8" s="3">
        <f t="shared" si="0"/>
        <v>5000</v>
      </c>
      <c r="M8" s="4">
        <f t="shared" si="1"/>
        <v>3250</v>
      </c>
      <c r="N8" s="168">
        <f>N7/4.55</f>
        <v>0</v>
      </c>
      <c r="O8" s="17"/>
      <c r="P8" s="166">
        <v>2500</v>
      </c>
      <c r="Q8" s="166">
        <v>2500</v>
      </c>
      <c r="R8" s="169">
        <v>2500</v>
      </c>
      <c r="S8" s="159">
        <f t="shared" ref="S8:V8" si="5">S7/5</f>
        <v>2625</v>
      </c>
      <c r="T8" s="48">
        <f t="shared" si="5"/>
        <v>1840</v>
      </c>
      <c r="U8" s="48">
        <f t="shared" si="5"/>
        <v>1840</v>
      </c>
      <c r="V8" s="48">
        <f t="shared" si="5"/>
        <v>1864</v>
      </c>
      <c r="W8" s="48">
        <v>1864</v>
      </c>
      <c r="X8" s="48">
        <v>1800</v>
      </c>
      <c r="Y8" s="48">
        <v>1482.5</v>
      </c>
      <c r="Z8" s="48">
        <f>Z7/5</f>
        <v>1482.5</v>
      </c>
      <c r="AA8" s="53">
        <f>AA7/5</f>
        <v>1186</v>
      </c>
      <c r="AB8" s="53">
        <v>1186</v>
      </c>
      <c r="AC8" s="53">
        <v>1020</v>
      </c>
      <c r="AD8" s="38">
        <v>965.2</v>
      </c>
      <c r="AE8" s="38">
        <v>923.2</v>
      </c>
      <c r="AF8" s="38">
        <v>923.2</v>
      </c>
      <c r="AG8" s="33">
        <v>937.5</v>
      </c>
      <c r="AH8" s="8">
        <v>750</v>
      </c>
      <c r="AI8" s="20" t="s">
        <v>29</v>
      </c>
    </row>
    <row r="9" spans="1:36" ht="21" x14ac:dyDescent="0.35">
      <c r="A9" s="37" t="s">
        <v>106</v>
      </c>
      <c r="B9" s="154">
        <v>1550</v>
      </c>
      <c r="C9" s="77"/>
      <c r="D9" s="10" t="s">
        <v>23</v>
      </c>
      <c r="E9" s="11">
        <f t="shared" si="2"/>
        <v>2500</v>
      </c>
      <c r="F9" s="19">
        <f t="shared" si="2"/>
        <v>1700</v>
      </c>
      <c r="G9" s="86"/>
      <c r="H9" s="24"/>
      <c r="I9" s="14">
        <f t="shared" si="3"/>
        <v>2500</v>
      </c>
      <c r="J9" s="14">
        <f t="shared" si="4"/>
        <v>1700</v>
      </c>
      <c r="K9" s="18"/>
      <c r="L9" s="3">
        <f t="shared" si="0"/>
        <v>2500</v>
      </c>
      <c r="M9" s="4">
        <f t="shared" si="1"/>
        <v>1625</v>
      </c>
      <c r="N9" s="168">
        <f>N7/8.8</f>
        <v>0</v>
      </c>
      <c r="O9" s="17"/>
      <c r="P9" s="166">
        <v>1250</v>
      </c>
      <c r="Q9" s="166">
        <v>1250</v>
      </c>
      <c r="R9" s="169">
        <v>1250</v>
      </c>
      <c r="S9" s="159">
        <f t="shared" ref="S9:V9" si="6">S7/15</f>
        <v>875</v>
      </c>
      <c r="T9" s="48">
        <f t="shared" si="6"/>
        <v>613.33333333333337</v>
      </c>
      <c r="U9" s="48">
        <f t="shared" si="6"/>
        <v>613.33333333333337</v>
      </c>
      <c r="V9" s="48">
        <f t="shared" si="6"/>
        <v>621.33333333333337</v>
      </c>
      <c r="W9" s="48">
        <v>621.33333333333337</v>
      </c>
      <c r="X9" s="48">
        <v>600</v>
      </c>
      <c r="Y9" s="48">
        <v>494.16666666666669</v>
      </c>
      <c r="Z9" s="48">
        <f>Z7/15</f>
        <v>494.16666666666669</v>
      </c>
      <c r="AA9" s="53">
        <f>AA7/15</f>
        <v>395.33333333333331</v>
      </c>
      <c r="AB9" s="53">
        <v>395.33333333333331</v>
      </c>
      <c r="AC9" s="53">
        <v>340</v>
      </c>
      <c r="AD9" s="38">
        <v>321.73333333333335</v>
      </c>
      <c r="AE9" s="38">
        <v>307.73333333333335</v>
      </c>
      <c r="AF9" s="38">
        <v>307.73333333333335</v>
      </c>
      <c r="AG9" s="33">
        <v>312.5</v>
      </c>
      <c r="AH9" s="8">
        <v>250</v>
      </c>
      <c r="AI9" s="20" t="s">
        <v>30</v>
      </c>
    </row>
    <row r="10" spans="1:36" ht="21" x14ac:dyDescent="0.35">
      <c r="A10" t="s">
        <v>82</v>
      </c>
      <c r="B10" s="152"/>
      <c r="C10" s="77"/>
      <c r="D10" s="89" t="s">
        <v>6</v>
      </c>
      <c r="E10" s="92"/>
      <c r="F10" s="93"/>
      <c r="G10" s="86"/>
      <c r="H10" s="24"/>
      <c r="I10" s="99"/>
      <c r="J10" s="30"/>
      <c r="K10" s="18"/>
      <c r="L10" s="31"/>
      <c r="M10" s="32"/>
      <c r="N10" s="3"/>
      <c r="O10" s="17"/>
      <c r="P10" s="171">
        <v>45533</v>
      </c>
      <c r="Q10" s="164">
        <v>45482</v>
      </c>
      <c r="R10" s="95"/>
      <c r="S10" s="95"/>
      <c r="T10" s="95"/>
      <c r="U10" s="95"/>
      <c r="V10" s="95"/>
      <c r="W10" s="95"/>
      <c r="X10" s="95"/>
      <c r="Y10" s="48"/>
      <c r="Z10" s="48"/>
      <c r="AA10" s="53"/>
      <c r="AB10" s="53"/>
      <c r="AC10" s="53"/>
      <c r="AD10" s="33"/>
      <c r="AE10" s="33"/>
      <c r="AF10" s="33"/>
      <c r="AG10" s="33">
        <v>0</v>
      </c>
      <c r="AH10" s="8"/>
      <c r="AI10" s="9"/>
    </row>
    <row r="11" spans="1:36" ht="21" x14ac:dyDescent="0.35">
      <c r="A11" t="s">
        <v>82</v>
      </c>
      <c r="B11" s="151">
        <v>30736</v>
      </c>
      <c r="C11" s="77"/>
      <c r="D11" s="10" t="s">
        <v>24</v>
      </c>
      <c r="E11" s="11">
        <f>I11</f>
        <v>63500</v>
      </c>
      <c r="F11" s="19">
        <f>J11</f>
        <v>41300</v>
      </c>
      <c r="G11" s="86"/>
      <c r="H11" s="24"/>
      <c r="I11" s="14">
        <f>MROUND(L11+48,100)</f>
        <v>63500</v>
      </c>
      <c r="J11" s="15">
        <f>MROUND(M11+48,100)</f>
        <v>41300</v>
      </c>
      <c r="K11" s="18"/>
      <c r="L11" s="3">
        <f t="shared" si="0"/>
        <v>63472</v>
      </c>
      <c r="M11" s="4">
        <f t="shared" si="1"/>
        <v>41256.800000000003</v>
      </c>
      <c r="N11" s="3"/>
      <c r="O11" s="17"/>
      <c r="P11" s="147">
        <v>31736</v>
      </c>
      <c r="Q11" s="102">
        <v>30736</v>
      </c>
      <c r="R11" s="163">
        <v>27200</v>
      </c>
      <c r="S11" s="102">
        <v>27200</v>
      </c>
      <c r="T11" s="149">
        <v>27200</v>
      </c>
      <c r="U11" s="102">
        <v>25165</v>
      </c>
      <c r="V11" s="97">
        <v>25165</v>
      </c>
      <c r="W11" s="97">
        <v>25165</v>
      </c>
      <c r="X11" s="97">
        <v>25165</v>
      </c>
      <c r="Y11" s="61">
        <v>22105</v>
      </c>
      <c r="Z11" s="61">
        <f>AB11*1.25</f>
        <v>22105</v>
      </c>
      <c r="AA11" s="45">
        <v>17684</v>
      </c>
      <c r="AB11" s="45">
        <v>17684</v>
      </c>
      <c r="AC11" s="52">
        <v>13800</v>
      </c>
      <c r="AD11" s="38">
        <v>10830</v>
      </c>
      <c r="AE11" s="38">
        <v>10830</v>
      </c>
      <c r="AF11" s="38">
        <v>10830</v>
      </c>
      <c r="AG11" s="33">
        <v>9750</v>
      </c>
      <c r="AH11" s="33">
        <v>7800</v>
      </c>
      <c r="AI11" s="20">
        <v>45138</v>
      </c>
      <c r="AJ11" s="22"/>
    </row>
    <row r="12" spans="1:36" ht="21" x14ac:dyDescent="0.35">
      <c r="A12" t="s">
        <v>82</v>
      </c>
      <c r="B12" s="151">
        <v>4735</v>
      </c>
      <c r="C12" s="77"/>
      <c r="D12" s="10" t="s">
        <v>17</v>
      </c>
      <c r="E12" s="11">
        <f t="shared" ref="E12:F12" si="7">I12</f>
        <v>6400</v>
      </c>
      <c r="F12" s="19">
        <f t="shared" si="7"/>
        <v>4200</v>
      </c>
      <c r="G12" s="86"/>
      <c r="H12" s="24"/>
      <c r="I12" s="14">
        <f>MROUND(L12+48,100)</f>
        <v>6400</v>
      </c>
      <c r="J12" s="15">
        <f>MROUND(M12+48,100)</f>
        <v>4200</v>
      </c>
      <c r="K12" s="18"/>
      <c r="L12" s="3">
        <f t="shared" si="0"/>
        <v>6347.2</v>
      </c>
      <c r="M12" s="4">
        <f t="shared" si="1"/>
        <v>4125.68</v>
      </c>
      <c r="N12" s="3"/>
      <c r="O12" s="17"/>
      <c r="P12" s="160">
        <f t="shared" ref="P12:V12" si="8">P11/10</f>
        <v>3173.6</v>
      </c>
      <c r="Q12" s="160">
        <f t="shared" ref="Q12" si="9">Q11/10</f>
        <v>3073.6</v>
      </c>
      <c r="R12" s="48">
        <f t="shared" si="8"/>
        <v>2720</v>
      </c>
      <c r="S12" s="160">
        <f t="shared" si="8"/>
        <v>2720</v>
      </c>
      <c r="T12" s="48">
        <f t="shared" si="8"/>
        <v>2720</v>
      </c>
      <c r="U12" s="48">
        <f t="shared" si="8"/>
        <v>2516.5</v>
      </c>
      <c r="V12" s="48">
        <f t="shared" si="8"/>
        <v>2516.5</v>
      </c>
      <c r="W12" s="48">
        <v>2516.5</v>
      </c>
      <c r="X12" s="48">
        <v>2516.5</v>
      </c>
      <c r="Y12" s="48">
        <v>2210.5</v>
      </c>
      <c r="Z12" s="48">
        <f>Z11/10</f>
        <v>2210.5</v>
      </c>
      <c r="AA12" s="53">
        <f>AA11/10</f>
        <v>1768.4</v>
      </c>
      <c r="AB12" s="53">
        <v>1768.4</v>
      </c>
      <c r="AC12" s="53">
        <v>1380</v>
      </c>
      <c r="AD12" s="38">
        <v>1083</v>
      </c>
      <c r="AE12" s="38">
        <v>1083</v>
      </c>
      <c r="AF12" s="38">
        <v>1083</v>
      </c>
      <c r="AG12" s="33">
        <v>975</v>
      </c>
      <c r="AH12" s="8">
        <v>780</v>
      </c>
      <c r="AI12" s="20" t="s">
        <v>31</v>
      </c>
    </row>
    <row r="13" spans="1:36" ht="21" x14ac:dyDescent="0.35">
      <c r="A13" t="s">
        <v>82</v>
      </c>
      <c r="B13" s="151"/>
      <c r="C13" s="77"/>
      <c r="D13" s="89" t="s">
        <v>0</v>
      </c>
      <c r="E13" s="92"/>
      <c r="F13" s="93"/>
      <c r="G13" s="86"/>
      <c r="H13" s="24"/>
      <c r="I13" s="99"/>
      <c r="J13" s="30"/>
      <c r="K13" s="18"/>
      <c r="L13" s="31"/>
      <c r="M13" s="32"/>
      <c r="N13" s="3"/>
      <c r="O13" s="17"/>
      <c r="P13" s="171">
        <v>45533</v>
      </c>
      <c r="Q13" s="164">
        <v>45482</v>
      </c>
      <c r="R13" s="95"/>
      <c r="S13" s="95"/>
      <c r="T13" s="95"/>
      <c r="U13" s="95"/>
      <c r="V13" s="95"/>
      <c r="W13" s="95"/>
      <c r="X13" s="95"/>
      <c r="Y13" s="48"/>
      <c r="Z13" s="48"/>
      <c r="AA13" s="53"/>
      <c r="AB13" s="53"/>
      <c r="AC13" s="53"/>
      <c r="AD13" s="33"/>
      <c r="AE13" s="33"/>
      <c r="AF13" s="33"/>
      <c r="AG13" s="33">
        <v>0</v>
      </c>
      <c r="AH13" s="8"/>
      <c r="AI13" s="9"/>
    </row>
    <row r="14" spans="1:36" ht="21" x14ac:dyDescent="0.35">
      <c r="A14" t="s">
        <v>82</v>
      </c>
      <c r="B14" s="154">
        <v>9770</v>
      </c>
      <c r="C14" s="77"/>
      <c r="D14" s="10" t="s">
        <v>36</v>
      </c>
      <c r="E14" s="11">
        <f>I14</f>
        <v>30200</v>
      </c>
      <c r="F14" s="19">
        <f>J14</f>
        <v>19700</v>
      </c>
      <c r="G14" s="86"/>
      <c r="H14" s="24"/>
      <c r="I14" s="14">
        <f>MROUND(L14+48,100)</f>
        <v>30200</v>
      </c>
      <c r="J14" s="15">
        <f>MROUND(M14+48,100)</f>
        <v>19700</v>
      </c>
      <c r="K14" s="18"/>
      <c r="L14" s="3">
        <f t="shared" si="0"/>
        <v>30200</v>
      </c>
      <c r="M14" s="4">
        <f t="shared" si="1"/>
        <v>19630</v>
      </c>
      <c r="N14" s="3"/>
      <c r="O14" s="17"/>
      <c r="P14" s="170">
        <v>15100</v>
      </c>
      <c r="Q14" s="167">
        <v>9800</v>
      </c>
      <c r="R14" s="163">
        <v>9800</v>
      </c>
      <c r="S14" s="102">
        <v>9800</v>
      </c>
      <c r="T14" s="102">
        <v>9800</v>
      </c>
      <c r="U14" s="102">
        <v>9800</v>
      </c>
      <c r="V14" s="97">
        <v>8000</v>
      </c>
      <c r="W14" s="97">
        <v>8000</v>
      </c>
      <c r="X14" s="97">
        <v>8000</v>
      </c>
      <c r="Y14" s="61">
        <v>6562.5</v>
      </c>
      <c r="Z14" s="61">
        <f>AB14*1.25</f>
        <v>6562.5</v>
      </c>
      <c r="AA14" s="52">
        <v>5250</v>
      </c>
      <c r="AB14" s="52">
        <v>5250</v>
      </c>
      <c r="AC14" s="52">
        <v>5250</v>
      </c>
      <c r="AD14" s="40">
        <v>5250</v>
      </c>
      <c r="AE14" s="40">
        <v>5250</v>
      </c>
      <c r="AF14" s="40">
        <v>5250</v>
      </c>
      <c r="AG14" s="33">
        <v>4687.5</v>
      </c>
      <c r="AH14" s="33">
        <v>3750</v>
      </c>
      <c r="AI14" s="20">
        <v>45138</v>
      </c>
      <c r="AJ14" s="22"/>
    </row>
    <row r="15" spans="1:36" ht="21" hidden="1" x14ac:dyDescent="0.35">
      <c r="A15" t="s">
        <v>82</v>
      </c>
      <c r="B15" s="154">
        <v>850</v>
      </c>
      <c r="C15" s="77" t="s">
        <v>111</v>
      </c>
      <c r="D15" s="10" t="s">
        <v>20</v>
      </c>
      <c r="E15" s="11">
        <f t="shared" ref="E15:F16" si="10">I15</f>
        <v>3100</v>
      </c>
      <c r="F15" s="19">
        <f t="shared" si="10"/>
        <v>2000</v>
      </c>
      <c r="G15" s="86"/>
      <c r="H15" s="24"/>
      <c r="I15" s="14">
        <f t="shared" ref="I15:I16" si="11">MROUND(L15+48,100)</f>
        <v>3100</v>
      </c>
      <c r="J15" s="15">
        <f t="shared" ref="J15:J16" si="12">MROUND(M15+48,100)</f>
        <v>2000</v>
      </c>
      <c r="K15" s="18"/>
      <c r="L15" s="3">
        <f t="shared" si="0"/>
        <v>3020</v>
      </c>
      <c r="M15" s="4">
        <f t="shared" si="1"/>
        <v>1963</v>
      </c>
      <c r="N15" s="3"/>
      <c r="O15" s="17"/>
      <c r="P15" s="166">
        <f>P14/10</f>
        <v>1510</v>
      </c>
      <c r="Q15" s="166">
        <f>Q14/10</f>
        <v>980</v>
      </c>
      <c r="R15" s="48">
        <v>995</v>
      </c>
      <c r="S15" s="160">
        <v>995</v>
      </c>
      <c r="T15" s="48">
        <v>995</v>
      </c>
      <c r="U15" s="48">
        <v>995</v>
      </c>
      <c r="V15" s="48">
        <v>995</v>
      </c>
      <c r="W15" s="48">
        <v>995</v>
      </c>
      <c r="X15" s="48">
        <v>995</v>
      </c>
      <c r="Y15" s="48">
        <v>815</v>
      </c>
      <c r="Z15" s="48">
        <v>815</v>
      </c>
      <c r="AA15" s="53">
        <v>815</v>
      </c>
      <c r="AB15" s="53">
        <v>815</v>
      </c>
      <c r="AC15" s="53">
        <v>815</v>
      </c>
      <c r="AD15" s="40">
        <v>815</v>
      </c>
      <c r="AE15" s="40">
        <v>815</v>
      </c>
      <c r="AF15" s="40">
        <v>815</v>
      </c>
      <c r="AG15" s="33">
        <v>727.5</v>
      </c>
      <c r="AH15" s="8">
        <v>582</v>
      </c>
      <c r="AI15" s="20" t="s">
        <v>32</v>
      </c>
    </row>
    <row r="16" spans="1:36" ht="21" x14ac:dyDescent="0.35">
      <c r="A16" t="s">
        <v>82</v>
      </c>
      <c r="B16" s="154">
        <v>550</v>
      </c>
      <c r="C16" s="77"/>
      <c r="D16" s="10" t="s">
        <v>18</v>
      </c>
      <c r="E16" s="11">
        <f t="shared" si="10"/>
        <v>2000</v>
      </c>
      <c r="F16" s="19">
        <f t="shared" si="10"/>
        <v>1300</v>
      </c>
      <c r="G16" s="86"/>
      <c r="H16" s="24"/>
      <c r="I16" s="14">
        <f t="shared" si="11"/>
        <v>2000</v>
      </c>
      <c r="J16" s="15">
        <f t="shared" si="12"/>
        <v>1300</v>
      </c>
      <c r="K16" s="18"/>
      <c r="L16" s="3">
        <f t="shared" si="0"/>
        <v>1948.3870967741937</v>
      </c>
      <c r="M16" s="4">
        <f t="shared" si="1"/>
        <v>1266.4516129032259</v>
      </c>
      <c r="N16" s="3"/>
      <c r="O16" s="17"/>
      <c r="P16" s="166">
        <f>P14/15.5</f>
        <v>974.19354838709683</v>
      </c>
      <c r="Q16" s="166">
        <f>Q14/15.5</f>
        <v>632.25806451612902</v>
      </c>
      <c r="R16" s="48">
        <v>500</v>
      </c>
      <c r="S16" s="160">
        <v>500</v>
      </c>
      <c r="T16" s="48">
        <v>500</v>
      </c>
      <c r="U16" s="48">
        <v>500</v>
      </c>
      <c r="V16" s="48">
        <v>500</v>
      </c>
      <c r="W16" s="48">
        <v>500</v>
      </c>
      <c r="X16" s="48">
        <v>500</v>
      </c>
      <c r="Y16" s="48">
        <v>407</v>
      </c>
      <c r="Z16" s="48">
        <v>407</v>
      </c>
      <c r="AA16" s="53">
        <v>407</v>
      </c>
      <c r="AB16" s="53">
        <v>407</v>
      </c>
      <c r="AC16" s="53">
        <v>407</v>
      </c>
      <c r="AD16" s="40">
        <v>407</v>
      </c>
      <c r="AE16" s="40">
        <v>407</v>
      </c>
      <c r="AF16" s="40">
        <v>407</v>
      </c>
      <c r="AG16" s="33">
        <v>363.75</v>
      </c>
      <c r="AH16" s="8">
        <v>291</v>
      </c>
      <c r="AI16" s="20" t="s">
        <v>33</v>
      </c>
    </row>
    <row r="17" spans="1:36" ht="21" x14ac:dyDescent="0.35">
      <c r="A17" t="s">
        <v>83</v>
      </c>
      <c r="B17" s="151"/>
      <c r="C17" s="77"/>
      <c r="D17" s="89" t="s">
        <v>9</v>
      </c>
      <c r="E17" s="92"/>
      <c r="F17" s="93"/>
      <c r="G17" s="86"/>
      <c r="H17" s="24"/>
      <c r="I17" s="99"/>
      <c r="J17" s="30"/>
      <c r="K17" s="18"/>
      <c r="L17" s="31"/>
      <c r="M17" s="32"/>
      <c r="N17" s="3"/>
      <c r="O17" s="17"/>
      <c r="P17" s="164">
        <v>45482</v>
      </c>
      <c r="Q17" s="164">
        <v>45482</v>
      </c>
      <c r="R17" s="145">
        <v>45455</v>
      </c>
      <c r="S17" s="155">
        <v>45453</v>
      </c>
      <c r="T17" s="145">
        <v>45359</v>
      </c>
      <c r="U17" s="145">
        <v>45359</v>
      </c>
      <c r="V17" s="95"/>
      <c r="W17" s="95"/>
      <c r="X17" s="95"/>
      <c r="Y17" s="48"/>
      <c r="Z17" s="48"/>
      <c r="AA17" s="53"/>
      <c r="AB17" s="53"/>
      <c r="AC17" s="53"/>
      <c r="AD17" s="33"/>
      <c r="AE17" s="33"/>
      <c r="AF17" s="33"/>
      <c r="AG17" s="33">
        <v>0</v>
      </c>
      <c r="AH17" s="8"/>
      <c r="AI17" s="9"/>
    </row>
    <row r="18" spans="1:36" ht="21" x14ac:dyDescent="0.35">
      <c r="A18" t="s">
        <v>83</v>
      </c>
      <c r="B18" s="151">
        <v>8200</v>
      </c>
      <c r="C18" s="77"/>
      <c r="D18" s="10" t="s">
        <v>21</v>
      </c>
      <c r="E18" s="11">
        <f t="shared" ref="E18:F19" si="13">I18</f>
        <v>16400</v>
      </c>
      <c r="F18" s="19">
        <f t="shared" si="13"/>
        <v>10700</v>
      </c>
      <c r="G18" s="86"/>
      <c r="H18" s="24"/>
      <c r="I18" s="14">
        <f>MROUND(L18+48,100)</f>
        <v>16400</v>
      </c>
      <c r="J18" s="15">
        <f>MROUND(M18+48,100)</f>
        <v>10700</v>
      </c>
      <c r="K18" s="18"/>
      <c r="L18" s="3">
        <f t="shared" si="0"/>
        <v>16400</v>
      </c>
      <c r="M18" s="4">
        <f t="shared" si="1"/>
        <v>10660</v>
      </c>
      <c r="N18" s="3"/>
      <c r="O18" s="49"/>
      <c r="P18" s="102">
        <v>8200</v>
      </c>
      <c r="Q18" s="102">
        <v>8200</v>
      </c>
      <c r="R18" s="163">
        <v>8200</v>
      </c>
      <c r="S18" s="161">
        <v>8200</v>
      </c>
      <c r="T18" s="147">
        <v>8500</v>
      </c>
      <c r="U18" s="102">
        <v>8500</v>
      </c>
      <c r="V18" s="144">
        <v>9200</v>
      </c>
      <c r="W18" s="102">
        <v>6400</v>
      </c>
      <c r="X18" s="61">
        <v>4375</v>
      </c>
      <c r="Y18" s="61">
        <v>4375</v>
      </c>
      <c r="Z18" s="61">
        <f>AB18*1.25</f>
        <v>4375</v>
      </c>
      <c r="AA18" s="54">
        <v>3500</v>
      </c>
      <c r="AB18" s="54">
        <v>3500</v>
      </c>
      <c r="AC18" s="54">
        <v>3500</v>
      </c>
      <c r="AD18" s="50">
        <v>3101</v>
      </c>
      <c r="AE18" s="38">
        <v>3000</v>
      </c>
      <c r="AF18" s="38">
        <v>3000</v>
      </c>
      <c r="AG18" s="33">
        <v>3102.5</v>
      </c>
      <c r="AH18" s="33">
        <v>2482</v>
      </c>
      <c r="AI18" s="20">
        <v>45146</v>
      </c>
      <c r="AJ18" s="22"/>
    </row>
    <row r="19" spans="1:36" ht="21" x14ac:dyDescent="0.35">
      <c r="A19" t="s">
        <v>83</v>
      </c>
      <c r="B19" s="151">
        <v>3300</v>
      </c>
      <c r="C19" s="77"/>
      <c r="D19" s="10" t="s">
        <v>19</v>
      </c>
      <c r="E19" s="11">
        <f t="shared" si="13"/>
        <v>2000</v>
      </c>
      <c r="F19" s="19">
        <f t="shared" si="13"/>
        <v>1300</v>
      </c>
      <c r="G19" s="86"/>
      <c r="H19" s="24"/>
      <c r="I19" s="14">
        <f>MROUND(L19+48,100)</f>
        <v>2000</v>
      </c>
      <c r="J19" s="15">
        <f>MROUND(M19+48,100)</f>
        <v>1300</v>
      </c>
      <c r="K19" s="18"/>
      <c r="L19" s="3">
        <f t="shared" si="0"/>
        <v>1904.7619047619048</v>
      </c>
      <c r="M19" s="4">
        <f t="shared" si="1"/>
        <v>1238.0952380952381</v>
      </c>
      <c r="N19" s="3"/>
      <c r="O19" s="17"/>
      <c r="P19" s="160">
        <f t="shared" ref="P19:V19" si="14">P18/8.61</f>
        <v>952.38095238095241</v>
      </c>
      <c r="Q19" s="160">
        <f t="shared" ref="Q19" si="15">Q18/8.61</f>
        <v>952.38095238095241</v>
      </c>
      <c r="R19" s="48">
        <f t="shared" si="14"/>
        <v>952.38095238095241</v>
      </c>
      <c r="S19" s="159">
        <f t="shared" si="14"/>
        <v>952.38095238095241</v>
      </c>
      <c r="T19" s="48">
        <f t="shared" si="14"/>
        <v>987.22415795586539</v>
      </c>
      <c r="U19" s="48">
        <f t="shared" si="14"/>
        <v>987.22415795586539</v>
      </c>
      <c r="V19" s="48">
        <f t="shared" si="14"/>
        <v>1068.5249709639954</v>
      </c>
      <c r="W19" s="48">
        <v>743.32171893147506</v>
      </c>
      <c r="X19" s="48">
        <v>508.13008130081306</v>
      </c>
      <c r="Y19" s="48">
        <v>508.13008130081306</v>
      </c>
      <c r="Z19" s="48">
        <f>Z18/8.61</f>
        <v>508.13008130081306</v>
      </c>
      <c r="AA19" s="53">
        <f>AA18/8.61</f>
        <v>406.50406504065046</v>
      </c>
      <c r="AB19" s="53">
        <v>406.50406504065046</v>
      </c>
      <c r="AC19" s="53">
        <v>406.50406504065046</v>
      </c>
      <c r="AD19" s="38">
        <v>360.16260162601628</v>
      </c>
      <c r="AE19" s="38">
        <v>348.43205574912895</v>
      </c>
      <c r="AF19" s="38">
        <v>348.43205574912895</v>
      </c>
      <c r="AG19" s="33">
        <v>360</v>
      </c>
      <c r="AH19" s="8">
        <v>288</v>
      </c>
      <c r="AI19" s="9" t="s">
        <v>34</v>
      </c>
    </row>
    <row r="20" spans="1:36" ht="21" x14ac:dyDescent="0.35">
      <c r="A20" t="s">
        <v>84</v>
      </c>
      <c r="B20" s="151"/>
      <c r="C20" s="77"/>
      <c r="D20" s="89" t="s">
        <v>10</v>
      </c>
      <c r="E20" s="92"/>
      <c r="F20" s="93"/>
      <c r="G20" s="86"/>
      <c r="H20" s="24"/>
      <c r="I20" s="99"/>
      <c r="J20" s="30"/>
      <c r="K20" s="18"/>
      <c r="L20" s="31"/>
      <c r="M20" s="32"/>
      <c r="N20" s="3"/>
      <c r="O20" s="17"/>
      <c r="P20" s="164">
        <v>45503</v>
      </c>
      <c r="Q20" s="164">
        <v>45482</v>
      </c>
      <c r="R20" s="95"/>
      <c r="S20" s="95"/>
      <c r="T20" s="95"/>
      <c r="U20" s="95"/>
      <c r="V20" s="95"/>
      <c r="W20" s="95"/>
      <c r="X20" s="95"/>
      <c r="Y20" s="48"/>
      <c r="Z20" s="48"/>
      <c r="AA20" s="53"/>
      <c r="AB20" s="53"/>
      <c r="AC20" s="53"/>
      <c r="AD20" s="33"/>
      <c r="AE20" s="33"/>
      <c r="AF20" s="33"/>
      <c r="AG20" s="33">
        <v>0</v>
      </c>
      <c r="AH20" s="8"/>
      <c r="AI20" s="9"/>
    </row>
    <row r="21" spans="1:36" ht="21" x14ac:dyDescent="0.35">
      <c r="A21" t="s">
        <v>84</v>
      </c>
      <c r="B21" s="154">
        <v>2800</v>
      </c>
      <c r="C21" s="77"/>
      <c r="D21" s="12" t="s">
        <v>1</v>
      </c>
      <c r="E21" s="13">
        <f t="shared" ref="E21:F22" si="16">I21</f>
        <v>7200</v>
      </c>
      <c r="F21" s="19">
        <f t="shared" si="16"/>
        <v>4700</v>
      </c>
      <c r="G21" s="86"/>
      <c r="H21" s="24"/>
      <c r="I21" s="14">
        <f>MROUND(L21+48,100)</f>
        <v>7200</v>
      </c>
      <c r="J21" s="15">
        <f>MROUND(M21+48,100)</f>
        <v>4700</v>
      </c>
      <c r="K21" s="18"/>
      <c r="L21" s="3">
        <f>P21*2</f>
        <v>7200</v>
      </c>
      <c r="M21" s="4">
        <f>P21*1.3</f>
        <v>4680</v>
      </c>
      <c r="N21" s="3"/>
      <c r="O21" s="17"/>
      <c r="P21" s="167">
        <v>3600</v>
      </c>
      <c r="Q21" s="167">
        <v>3300</v>
      </c>
      <c r="R21" s="147">
        <v>3300</v>
      </c>
      <c r="S21" s="102">
        <v>3300</v>
      </c>
      <c r="T21" s="147">
        <v>3300</v>
      </c>
      <c r="U21" s="102">
        <v>3300</v>
      </c>
      <c r="V21" s="61">
        <f>AB21*1.25</f>
        <v>4125</v>
      </c>
      <c r="W21" s="61">
        <v>4125</v>
      </c>
      <c r="X21" s="61">
        <v>4125</v>
      </c>
      <c r="Y21" s="61">
        <v>4125</v>
      </c>
      <c r="Z21" s="61">
        <f>AB21*1.25</f>
        <v>4125</v>
      </c>
      <c r="AA21" s="45">
        <v>3300</v>
      </c>
      <c r="AB21" s="45">
        <v>3300</v>
      </c>
      <c r="AC21" s="52">
        <v>2400</v>
      </c>
      <c r="AD21" s="33">
        <v>2250</v>
      </c>
      <c r="AE21" s="33">
        <v>2250</v>
      </c>
      <c r="AF21" s="33">
        <v>2250</v>
      </c>
      <c r="AG21" s="33">
        <v>2250</v>
      </c>
      <c r="AH21" s="33">
        <v>1800</v>
      </c>
      <c r="AI21" s="20">
        <v>45138</v>
      </c>
      <c r="AJ21" s="22"/>
    </row>
    <row r="22" spans="1:36" ht="21" x14ac:dyDescent="0.35">
      <c r="A22" t="s">
        <v>84</v>
      </c>
      <c r="B22" s="151">
        <v>560</v>
      </c>
      <c r="C22" s="77"/>
      <c r="D22" s="12" t="s">
        <v>28</v>
      </c>
      <c r="E22" s="13">
        <f t="shared" si="16"/>
        <v>2600</v>
      </c>
      <c r="F22" s="19">
        <f t="shared" si="16"/>
        <v>1700</v>
      </c>
      <c r="G22" s="86"/>
      <c r="H22" s="24"/>
      <c r="I22" s="14">
        <f>MROUND(L22+48,100)</f>
        <v>2600</v>
      </c>
      <c r="J22" s="15">
        <f>MROUND(M22+48,100)</f>
        <v>1700</v>
      </c>
      <c r="K22" s="18"/>
      <c r="L22" s="3">
        <f t="shared" si="0"/>
        <v>2600</v>
      </c>
      <c r="M22" s="4">
        <f t="shared" si="1"/>
        <v>1690</v>
      </c>
      <c r="N22" s="3"/>
      <c r="O22" s="17"/>
      <c r="P22" s="166">
        <v>1300</v>
      </c>
      <c r="Q22" s="166">
        <v>1200</v>
      </c>
      <c r="R22" s="33">
        <f t="shared" ref="R22:V22" si="17">R21/6.7</f>
        <v>492.53731343283579</v>
      </c>
      <c r="S22" s="160">
        <f t="shared" si="17"/>
        <v>492.53731343283579</v>
      </c>
      <c r="T22" s="48">
        <f t="shared" si="17"/>
        <v>492.53731343283579</v>
      </c>
      <c r="U22" s="48">
        <f t="shared" si="17"/>
        <v>492.53731343283579</v>
      </c>
      <c r="V22" s="48">
        <f t="shared" si="17"/>
        <v>615.67164179104475</v>
      </c>
      <c r="W22" s="48">
        <v>615.67164179104475</v>
      </c>
      <c r="X22" s="48">
        <v>615.67164179104475</v>
      </c>
      <c r="Y22" s="48">
        <v>615.67164179104475</v>
      </c>
      <c r="Z22" s="48">
        <f>Z21/6.7</f>
        <v>615.67164179104475</v>
      </c>
      <c r="AA22" s="53">
        <f>AA21/6.7</f>
        <v>492.53731343283579</v>
      </c>
      <c r="AB22" s="53">
        <v>492.53731343283579</v>
      </c>
      <c r="AC22" s="53">
        <v>358.20895522388059</v>
      </c>
      <c r="AD22" s="33">
        <v>625</v>
      </c>
      <c r="AE22" s="33">
        <v>625</v>
      </c>
      <c r="AF22" s="33">
        <v>625</v>
      </c>
      <c r="AG22" s="33">
        <v>625</v>
      </c>
      <c r="AH22" s="8">
        <v>500</v>
      </c>
      <c r="AI22" s="9" t="s">
        <v>35</v>
      </c>
    </row>
    <row r="23" spans="1:36" ht="21" x14ac:dyDescent="0.35">
      <c r="A23" t="s">
        <v>82</v>
      </c>
      <c r="B23" s="153"/>
      <c r="C23" s="77"/>
      <c r="D23" s="89" t="s">
        <v>37</v>
      </c>
      <c r="E23" s="92"/>
      <c r="F23" s="93"/>
      <c r="G23" s="86"/>
      <c r="H23" s="24"/>
      <c r="I23" s="99"/>
      <c r="J23" s="30"/>
      <c r="K23" s="18"/>
      <c r="L23" s="31"/>
      <c r="M23" s="32"/>
      <c r="N23" s="3"/>
      <c r="O23" s="17"/>
      <c r="P23" s="145">
        <v>45482</v>
      </c>
      <c r="Q23" s="145">
        <v>45482</v>
      </c>
      <c r="R23" s="95"/>
      <c r="S23" s="95"/>
      <c r="T23" s="95"/>
      <c r="U23" s="95"/>
      <c r="V23" s="95"/>
      <c r="W23" s="95"/>
      <c r="X23" s="95"/>
      <c r="Y23" s="48"/>
      <c r="Z23" s="48"/>
      <c r="AA23" s="53"/>
      <c r="AB23" s="53"/>
      <c r="AC23" s="53"/>
      <c r="AD23" s="33"/>
      <c r="AE23" s="33"/>
      <c r="AF23" s="33"/>
      <c r="AG23" s="33">
        <v>0</v>
      </c>
      <c r="AH23" s="8"/>
      <c r="AI23" s="9"/>
    </row>
    <row r="24" spans="1:36" ht="21" x14ac:dyDescent="0.35">
      <c r="A24" t="s">
        <v>82</v>
      </c>
      <c r="B24" s="153">
        <v>896</v>
      </c>
      <c r="C24" s="77"/>
      <c r="D24" s="12" t="s">
        <v>37</v>
      </c>
      <c r="E24" s="13">
        <f t="shared" ref="E24:F24" si="18">I24</f>
        <v>1800</v>
      </c>
      <c r="F24" s="19">
        <f t="shared" si="18"/>
        <v>1200</v>
      </c>
      <c r="G24" s="86"/>
      <c r="H24" s="24"/>
      <c r="I24" s="14">
        <f>MROUND(L24+48,100)</f>
        <v>1800</v>
      </c>
      <c r="J24" s="15">
        <f>MROUND(M24+48,100)</f>
        <v>1200</v>
      </c>
      <c r="K24" s="18"/>
      <c r="L24" s="3">
        <f>P24*2</f>
        <v>1792</v>
      </c>
      <c r="M24" s="4">
        <f>P24*1.3</f>
        <v>1164.8</v>
      </c>
      <c r="N24" s="3"/>
      <c r="O24" s="17"/>
      <c r="P24" s="102">
        <v>896</v>
      </c>
      <c r="Q24" s="102">
        <v>896</v>
      </c>
      <c r="R24" s="163">
        <v>896</v>
      </c>
      <c r="S24" s="102">
        <v>896</v>
      </c>
      <c r="T24" s="102">
        <v>896</v>
      </c>
      <c r="U24" s="102">
        <v>896</v>
      </c>
      <c r="V24" s="61">
        <v>985.34</v>
      </c>
      <c r="W24" s="97">
        <v>985.34</v>
      </c>
      <c r="X24" s="97">
        <v>985.34</v>
      </c>
      <c r="Y24" s="61">
        <v>687.5</v>
      </c>
      <c r="Z24" s="61">
        <f>AB24*1.25</f>
        <v>687.5</v>
      </c>
      <c r="AA24" s="45">
        <v>550</v>
      </c>
      <c r="AB24" s="45">
        <v>550</v>
      </c>
      <c r="AC24" s="52">
        <v>462</v>
      </c>
      <c r="AD24" s="33">
        <v>462</v>
      </c>
      <c r="AE24" s="33">
        <v>462</v>
      </c>
      <c r="AF24" s="33">
        <v>462</v>
      </c>
      <c r="AG24" s="33">
        <v>2250</v>
      </c>
      <c r="AH24" s="33">
        <v>1800</v>
      </c>
      <c r="AI24" s="20">
        <v>45138</v>
      </c>
      <c r="AJ24" s="22"/>
    </row>
    <row r="25" spans="1:36" ht="21" x14ac:dyDescent="0.35">
      <c r="A25" t="s">
        <v>82</v>
      </c>
      <c r="B25" s="153"/>
      <c r="C25" s="77"/>
      <c r="D25" s="89" t="s">
        <v>71</v>
      </c>
      <c r="E25" s="92"/>
      <c r="F25" s="93"/>
      <c r="G25" s="86"/>
      <c r="H25" s="24"/>
      <c r="I25" s="99"/>
      <c r="J25" s="30"/>
      <c r="K25" s="18"/>
      <c r="L25" s="31"/>
      <c r="M25" s="32"/>
      <c r="N25" s="3"/>
      <c r="O25" s="17"/>
      <c r="P25" s="171">
        <v>45533</v>
      </c>
      <c r="Q25" s="145">
        <v>45482</v>
      </c>
      <c r="R25" s="95"/>
      <c r="S25" s="95"/>
      <c r="T25" s="95"/>
      <c r="U25" s="95"/>
      <c r="V25" s="95"/>
      <c r="W25" s="95"/>
      <c r="X25" s="95"/>
      <c r="Y25" s="48"/>
      <c r="Z25" s="48"/>
      <c r="AA25" s="53"/>
      <c r="AB25" s="53"/>
      <c r="AC25" s="53"/>
      <c r="AD25" s="33"/>
      <c r="AE25" s="33"/>
      <c r="AF25" s="33"/>
      <c r="AG25" s="33">
        <v>0</v>
      </c>
      <c r="AH25" s="8"/>
      <c r="AI25" s="9"/>
    </row>
    <row r="26" spans="1:36" ht="21" x14ac:dyDescent="0.35">
      <c r="A26" t="s">
        <v>82</v>
      </c>
      <c r="B26" s="153">
        <v>20175</v>
      </c>
      <c r="C26" s="77"/>
      <c r="D26" s="12" t="s">
        <v>72</v>
      </c>
      <c r="E26" s="13">
        <f t="shared" ref="E26:F27" si="19">I26</f>
        <v>42400</v>
      </c>
      <c r="F26" s="19">
        <f t="shared" si="19"/>
        <v>27600</v>
      </c>
      <c r="G26" s="86"/>
      <c r="H26" s="24"/>
      <c r="I26" s="14">
        <f>MROUND(L26+48,100)</f>
        <v>42400</v>
      </c>
      <c r="J26" s="15">
        <f>MROUND(M26+48,100)</f>
        <v>27600</v>
      </c>
      <c r="K26" s="18"/>
      <c r="L26" s="3">
        <f>P26*2</f>
        <v>42350</v>
      </c>
      <c r="M26" s="4">
        <f>P26*1.3</f>
        <v>27527.5</v>
      </c>
      <c r="N26" s="3"/>
      <c r="O26" s="17"/>
      <c r="P26" s="147">
        <v>21175</v>
      </c>
      <c r="Q26" s="102">
        <v>20175</v>
      </c>
      <c r="R26" s="163">
        <v>20175</v>
      </c>
      <c r="S26" s="45">
        <v>20175</v>
      </c>
      <c r="T26" s="61">
        <v>20175</v>
      </c>
      <c r="U26" s="61">
        <v>20175</v>
      </c>
      <c r="V26" s="61">
        <v>20175</v>
      </c>
      <c r="W26" s="144">
        <v>20175</v>
      </c>
      <c r="X26" s="97"/>
      <c r="Y26" s="61"/>
      <c r="Z26" s="61"/>
      <c r="AA26" s="45"/>
      <c r="AB26" s="45"/>
      <c r="AC26" s="52"/>
      <c r="AD26" s="33"/>
      <c r="AE26" s="33"/>
      <c r="AF26" s="33"/>
      <c r="AG26" s="33"/>
      <c r="AH26" s="33"/>
      <c r="AI26" s="20"/>
      <c r="AJ26" s="22"/>
    </row>
    <row r="27" spans="1:36" ht="21" x14ac:dyDescent="0.35">
      <c r="A27" t="s">
        <v>82</v>
      </c>
      <c r="B27" s="153">
        <v>20175</v>
      </c>
      <c r="C27" s="77"/>
      <c r="D27" s="12" t="s">
        <v>109</v>
      </c>
      <c r="E27" s="13">
        <f t="shared" si="19"/>
        <v>8700</v>
      </c>
      <c r="F27" s="19">
        <f t="shared" si="19"/>
        <v>5700</v>
      </c>
      <c r="G27" s="86"/>
      <c r="H27" s="24"/>
      <c r="I27" s="14">
        <f>MROUND(L27+48,100)</f>
        <v>8700</v>
      </c>
      <c r="J27" s="15">
        <f>MROUND(M27+48,100)</f>
        <v>5700</v>
      </c>
      <c r="K27" s="18"/>
      <c r="L27" s="3">
        <f>P27*2</f>
        <v>8642.8571428571431</v>
      </c>
      <c r="M27" s="4">
        <f>P27*1.3</f>
        <v>5617.8571428571431</v>
      </c>
      <c r="N27" s="3"/>
      <c r="O27" s="17"/>
      <c r="P27" s="45">
        <f>P26/4.9</f>
        <v>4321.4285714285716</v>
      </c>
      <c r="Q27" s="45">
        <f>Q26/4.9</f>
        <v>4117.3469387755104</v>
      </c>
      <c r="R27" s="61"/>
      <c r="S27" s="61"/>
      <c r="T27" s="61"/>
      <c r="U27" s="61"/>
      <c r="V27" s="61"/>
      <c r="W27" s="144"/>
      <c r="X27" s="97"/>
      <c r="Y27" s="61"/>
      <c r="Z27" s="61"/>
      <c r="AA27" s="45"/>
      <c r="AB27" s="45"/>
      <c r="AC27" s="52"/>
      <c r="AD27" s="33"/>
      <c r="AE27" s="33"/>
      <c r="AF27" s="33"/>
      <c r="AG27" s="33"/>
      <c r="AH27" s="33"/>
      <c r="AI27" s="20"/>
      <c r="AJ27" s="22"/>
    </row>
    <row r="28" spans="1:36" ht="9.9499999999999993" customHeight="1" x14ac:dyDescent="0.35">
      <c r="C28" s="78"/>
      <c r="D28" s="79"/>
      <c r="E28" s="80"/>
      <c r="F28" s="87"/>
      <c r="G28" s="88"/>
      <c r="H28" s="24"/>
      <c r="I28" s="14"/>
      <c r="J28" s="15"/>
      <c r="K28" s="18"/>
      <c r="L28" s="3"/>
      <c r="M28" s="3"/>
      <c r="N28" s="3"/>
      <c r="O28" s="17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3"/>
      <c r="AB28" s="63"/>
      <c r="AC28" s="63"/>
      <c r="AD28" s="63"/>
      <c r="AE28" s="63"/>
      <c r="AF28" s="63"/>
      <c r="AG28" s="64"/>
      <c r="AH28" s="25"/>
      <c r="AI28" s="26"/>
    </row>
    <row r="31" spans="1:36" ht="9.9499999999999993" customHeight="1" x14ac:dyDescent="0.25">
      <c r="C31" s="74"/>
      <c r="D31" s="75"/>
      <c r="E31" s="75"/>
      <c r="F31" s="75"/>
      <c r="G31" s="76"/>
    </row>
    <row r="32" spans="1:36" s="1" customFormat="1" ht="24.75" x14ac:dyDescent="0.5">
      <c r="A32"/>
      <c r="B32"/>
      <c r="C32" s="77"/>
      <c r="D32" s="213" t="s">
        <v>62</v>
      </c>
      <c r="E32" s="214"/>
      <c r="F32" s="215"/>
      <c r="G32" s="86"/>
      <c r="H32" s="24"/>
      <c r="I32" s="21" t="s">
        <v>112</v>
      </c>
      <c r="J32" s="16"/>
      <c r="K32" s="18"/>
      <c r="L32" s="2">
        <v>2.5</v>
      </c>
      <c r="M32" s="5">
        <v>1.5</v>
      </c>
      <c r="N32" s="3"/>
      <c r="O32" s="17"/>
      <c r="P32" s="126">
        <v>45472</v>
      </c>
      <c r="Q32" s="126">
        <v>45472</v>
      </c>
      <c r="R32" s="126">
        <v>45472</v>
      </c>
      <c r="S32" s="126">
        <v>45341</v>
      </c>
      <c r="T32" s="126">
        <v>45341</v>
      </c>
      <c r="U32" s="126">
        <v>45341</v>
      </c>
      <c r="V32" s="126">
        <v>45341</v>
      </c>
      <c r="W32" s="126">
        <v>45341</v>
      </c>
      <c r="X32" s="105"/>
      <c r="Y32" s="105"/>
      <c r="Z32" s="105"/>
      <c r="AA32" s="106"/>
      <c r="AB32" s="106"/>
      <c r="AC32" s="106"/>
      <c r="AD32" s="106"/>
      <c r="AE32" s="106"/>
      <c r="AF32" s="106"/>
      <c r="AG32" s="106"/>
      <c r="AH32" s="107"/>
      <c r="AI32" s="107"/>
    </row>
    <row r="33" spans="1:36" ht="9.9499999999999993" customHeight="1" x14ac:dyDescent="0.35">
      <c r="C33" s="78"/>
      <c r="D33" s="73"/>
      <c r="E33" s="73"/>
      <c r="F33" s="73"/>
      <c r="G33" s="88"/>
      <c r="H33" s="24"/>
      <c r="I33" s="98"/>
      <c r="J33" s="15"/>
      <c r="K33" s="3"/>
      <c r="L33" s="3"/>
      <c r="M33" s="4"/>
      <c r="N33" s="3"/>
      <c r="O33" s="46"/>
      <c r="P33" s="127"/>
      <c r="Q33" s="127"/>
      <c r="R33" s="127"/>
      <c r="S33" s="127"/>
      <c r="T33" s="127"/>
      <c r="U33" s="127"/>
      <c r="V33" s="127"/>
      <c r="W33" s="127"/>
      <c r="X33" s="108"/>
      <c r="Y33" s="108"/>
      <c r="Z33" s="109"/>
      <c r="AA33" s="110"/>
      <c r="AB33" s="110"/>
      <c r="AC33" s="110"/>
      <c r="AD33" s="110"/>
      <c r="AE33" s="110"/>
      <c r="AF33" s="111"/>
      <c r="AG33" s="108"/>
      <c r="AH33" s="107"/>
      <c r="AI33" s="107"/>
      <c r="AJ33" s="34"/>
    </row>
    <row r="34" spans="1:36" ht="9.9499999999999993" customHeight="1" x14ac:dyDescent="0.35">
      <c r="C34" s="24"/>
      <c r="D34" s="71"/>
      <c r="E34" s="72"/>
      <c r="F34" s="7"/>
      <c r="G34" s="24"/>
      <c r="H34" s="24"/>
      <c r="I34" s="14"/>
      <c r="J34" s="15"/>
      <c r="K34" s="18"/>
      <c r="L34" s="3"/>
      <c r="M34" s="3"/>
      <c r="N34" s="3"/>
      <c r="O34" s="17"/>
      <c r="P34" s="128"/>
      <c r="Q34" s="128"/>
      <c r="R34" s="128"/>
      <c r="S34" s="128"/>
      <c r="T34" s="128"/>
      <c r="U34" s="128"/>
      <c r="V34" s="128"/>
      <c r="W34" s="128"/>
      <c r="X34" s="112"/>
      <c r="Y34" s="113"/>
      <c r="Z34" s="113"/>
      <c r="AA34" s="114"/>
      <c r="AB34" s="114"/>
      <c r="AC34" s="114"/>
      <c r="AD34" s="114"/>
      <c r="AE34" s="114"/>
      <c r="AF34" s="114"/>
      <c r="AG34" s="115"/>
      <c r="AH34" s="107"/>
      <c r="AI34" s="107"/>
    </row>
    <row r="35" spans="1:36" ht="9.9499999999999993" customHeight="1" x14ac:dyDescent="0.35">
      <c r="C35" s="81"/>
      <c r="D35" s="82"/>
      <c r="E35" s="83"/>
      <c r="F35" s="84"/>
      <c r="G35" s="85"/>
      <c r="H35" s="24"/>
      <c r="I35" s="14"/>
      <c r="J35" s="15"/>
      <c r="K35" s="18"/>
      <c r="L35" s="3"/>
      <c r="M35" s="3"/>
      <c r="N35" s="3"/>
      <c r="O35" s="17"/>
      <c r="P35" s="129"/>
      <c r="Q35" s="129"/>
      <c r="R35" s="129"/>
      <c r="S35" s="129"/>
      <c r="T35" s="129"/>
      <c r="U35" s="129"/>
      <c r="V35" s="129"/>
      <c r="W35" s="129"/>
      <c r="X35" s="113"/>
      <c r="Y35" s="113"/>
      <c r="Z35" s="113"/>
      <c r="AA35" s="114"/>
      <c r="AB35" s="114"/>
      <c r="AC35" s="114"/>
      <c r="AD35" s="114"/>
      <c r="AE35" s="114"/>
      <c r="AF35" s="114"/>
      <c r="AG35" s="115"/>
      <c r="AH35" s="107"/>
      <c r="AI35" s="107"/>
    </row>
    <row r="36" spans="1:36" ht="21" x14ac:dyDescent="0.35">
      <c r="C36" s="77"/>
      <c r="D36" s="123" t="s">
        <v>63</v>
      </c>
      <c r="E36" s="124"/>
      <c r="F36" s="125"/>
      <c r="G36" s="86"/>
      <c r="H36" s="24"/>
      <c r="I36" s="201"/>
      <c r="J36" s="202"/>
      <c r="K36" s="18"/>
      <c r="L36" s="203"/>
      <c r="M36" s="204"/>
      <c r="N36" s="3"/>
      <c r="O36" s="17"/>
      <c r="P36" s="130"/>
      <c r="Q36" s="130"/>
      <c r="R36" s="130"/>
      <c r="S36" s="130"/>
      <c r="T36" s="130"/>
      <c r="U36" s="130"/>
      <c r="V36" s="130"/>
      <c r="W36" s="130"/>
      <c r="X36" s="113"/>
      <c r="Y36" s="113"/>
      <c r="Z36" s="113"/>
      <c r="AA36" s="115"/>
      <c r="AB36" s="115"/>
      <c r="AC36" s="115"/>
      <c r="AD36" s="115"/>
      <c r="AE36" s="115"/>
      <c r="AF36" s="115"/>
      <c r="AG36" s="115"/>
      <c r="AH36" s="107"/>
      <c r="AI36" s="107"/>
    </row>
    <row r="37" spans="1:36" ht="21" x14ac:dyDescent="0.35">
      <c r="C37" s="77"/>
      <c r="D37" s="10" t="s">
        <v>87</v>
      </c>
      <c r="E37" s="11">
        <f>I37</f>
        <v>6200</v>
      </c>
      <c r="F37" s="19">
        <f>J37</f>
        <v>3800</v>
      </c>
      <c r="G37" s="86"/>
      <c r="H37" s="24"/>
      <c r="I37" s="14">
        <f>MROUND(L37+48,100)</f>
        <v>6200</v>
      </c>
      <c r="J37" s="15">
        <f>MROUND(M37+48,100)</f>
        <v>3800</v>
      </c>
      <c r="K37" s="18"/>
      <c r="L37" s="3">
        <f>P37*$L$32</f>
        <v>6180</v>
      </c>
      <c r="M37" s="4">
        <f>P37*$M$32</f>
        <v>3708</v>
      </c>
      <c r="N37" s="3"/>
      <c r="O37" s="42"/>
      <c r="P37" s="130">
        <v>2472</v>
      </c>
      <c r="Q37" s="130">
        <v>2472</v>
      </c>
      <c r="R37" s="130">
        <v>2472</v>
      </c>
      <c r="S37" s="130">
        <v>2472</v>
      </c>
      <c r="T37" s="130">
        <v>2472</v>
      </c>
      <c r="U37" s="130">
        <v>2472</v>
      </c>
      <c r="V37" s="130">
        <v>2472</v>
      </c>
      <c r="W37" s="130">
        <v>2472</v>
      </c>
      <c r="X37" s="116"/>
      <c r="Y37" s="113"/>
      <c r="Z37" s="113"/>
      <c r="AA37" s="117"/>
      <c r="AB37" s="117"/>
      <c r="AC37" s="118"/>
      <c r="AD37" s="114"/>
      <c r="AE37" s="114"/>
      <c r="AF37" s="114"/>
      <c r="AG37" s="115"/>
      <c r="AH37" s="115"/>
      <c r="AI37" s="119"/>
      <c r="AJ37" s="22"/>
    </row>
    <row r="38" spans="1:36" ht="21" x14ac:dyDescent="0.35">
      <c r="C38" s="77"/>
      <c r="D38" s="10" t="s">
        <v>88</v>
      </c>
      <c r="E38" s="11">
        <f t="shared" ref="E38:F38" si="20">I38</f>
        <v>3500</v>
      </c>
      <c r="F38" s="19">
        <f t="shared" si="20"/>
        <v>2100</v>
      </c>
      <c r="G38" s="86"/>
      <c r="H38" s="24"/>
      <c r="I38" s="14">
        <f>MROUND(L38+48,100)</f>
        <v>3500</v>
      </c>
      <c r="J38" s="15">
        <f>MROUND(M38+48,100)</f>
        <v>2100</v>
      </c>
      <c r="K38" s="18"/>
      <c r="L38" s="3">
        <f>P38*$L$32</f>
        <v>3500</v>
      </c>
      <c r="M38" s="4">
        <f>P38*$M$32</f>
        <v>2100</v>
      </c>
      <c r="N38" s="3"/>
      <c r="O38" s="17"/>
      <c r="P38" s="130">
        <v>1400</v>
      </c>
      <c r="Q38" s="130">
        <v>1400</v>
      </c>
      <c r="R38" s="130">
        <v>1400</v>
      </c>
      <c r="S38" s="130">
        <v>1400</v>
      </c>
      <c r="T38" s="130">
        <v>1400</v>
      </c>
      <c r="U38" s="130">
        <v>1400</v>
      </c>
      <c r="V38" s="130">
        <v>1400</v>
      </c>
      <c r="W38" s="130">
        <v>1400</v>
      </c>
      <c r="X38" s="113"/>
      <c r="Y38" s="113"/>
      <c r="Z38" s="113"/>
      <c r="AA38" s="118"/>
      <c r="AB38" s="118"/>
      <c r="AC38" s="118"/>
      <c r="AD38" s="114"/>
      <c r="AE38" s="114"/>
      <c r="AF38" s="114"/>
      <c r="AG38" s="115"/>
      <c r="AH38" s="107"/>
      <c r="AI38" s="119"/>
    </row>
    <row r="39" spans="1:36" ht="21" x14ac:dyDescent="0.35">
      <c r="C39" s="77"/>
      <c r="D39" s="123" t="s">
        <v>66</v>
      </c>
      <c r="E39" s="124"/>
      <c r="F39" s="125"/>
      <c r="G39" s="86"/>
      <c r="H39" s="24"/>
      <c r="I39" s="99"/>
      <c r="J39" s="30"/>
      <c r="K39" s="18"/>
      <c r="L39" s="31"/>
      <c r="M39" s="32"/>
      <c r="N39" s="3"/>
      <c r="O39" s="17"/>
      <c r="P39" s="130"/>
      <c r="Q39" s="130"/>
      <c r="R39" s="130"/>
      <c r="S39" s="130"/>
      <c r="T39" s="130"/>
      <c r="U39" s="130"/>
      <c r="V39" s="130"/>
      <c r="W39" s="130"/>
      <c r="X39" s="113"/>
      <c r="Y39" s="113"/>
      <c r="Z39" s="113"/>
      <c r="AA39" s="118"/>
      <c r="AB39" s="118"/>
      <c r="AC39" s="118"/>
      <c r="AD39" s="115"/>
      <c r="AE39" s="115"/>
      <c r="AF39" s="115"/>
      <c r="AG39" s="115"/>
      <c r="AH39" s="107"/>
      <c r="AI39" s="107"/>
    </row>
    <row r="40" spans="1:36" ht="21" x14ac:dyDescent="0.35">
      <c r="A40" t="s">
        <v>5</v>
      </c>
      <c r="C40" s="77"/>
      <c r="D40" s="10" t="s">
        <v>89</v>
      </c>
      <c r="E40" s="11">
        <f>I40</f>
        <v>3100</v>
      </c>
      <c r="F40" s="19">
        <f>J40</f>
        <v>1900</v>
      </c>
      <c r="G40" s="86"/>
      <c r="H40" s="24"/>
      <c r="I40" s="14">
        <f>MROUND(L40+48,100)</f>
        <v>3100</v>
      </c>
      <c r="J40" s="15">
        <f>MROUND(M40+48,100)</f>
        <v>1900</v>
      </c>
      <c r="K40" s="18"/>
      <c r="L40" s="3">
        <f>P40*$L$32</f>
        <v>3100</v>
      </c>
      <c r="M40" s="4">
        <f>P40*$M$32</f>
        <v>1860</v>
      </c>
      <c r="N40" s="3"/>
      <c r="O40" s="17"/>
      <c r="P40" s="130">
        <v>1240</v>
      </c>
      <c r="Q40" s="130">
        <v>1240</v>
      </c>
      <c r="R40" s="130">
        <v>1240</v>
      </c>
      <c r="S40" s="130">
        <v>1240</v>
      </c>
      <c r="T40" s="130">
        <v>1240</v>
      </c>
      <c r="U40" s="130">
        <v>1240</v>
      </c>
      <c r="V40" s="130">
        <v>1240</v>
      </c>
      <c r="W40" s="130">
        <v>1240</v>
      </c>
      <c r="X40" s="116"/>
      <c r="Y40" s="113"/>
      <c r="Z40" s="113"/>
      <c r="AA40" s="117"/>
      <c r="AB40" s="117"/>
      <c r="AC40" s="118"/>
      <c r="AD40" s="114"/>
      <c r="AE40" s="114"/>
      <c r="AF40" s="114"/>
      <c r="AG40" s="115"/>
      <c r="AH40" s="115"/>
      <c r="AI40" s="119"/>
      <c r="AJ40" s="22"/>
    </row>
    <row r="41" spans="1:36" ht="21" x14ac:dyDescent="0.35">
      <c r="C41" s="77"/>
      <c r="D41" s="10" t="s">
        <v>90</v>
      </c>
      <c r="E41" s="11">
        <f t="shared" ref="E41:F41" si="21">I41</f>
        <v>1800</v>
      </c>
      <c r="F41" s="19">
        <f t="shared" si="21"/>
        <v>1100</v>
      </c>
      <c r="G41" s="86"/>
      <c r="H41" s="24"/>
      <c r="I41" s="14">
        <f>MROUND(L41+48,100)</f>
        <v>1800</v>
      </c>
      <c r="J41" s="15">
        <f>MROUND(M41+48,100)</f>
        <v>1100</v>
      </c>
      <c r="K41" s="18"/>
      <c r="L41" s="3">
        <f>P41*$L$32</f>
        <v>1775</v>
      </c>
      <c r="M41" s="4">
        <f>P41*$M$32</f>
        <v>1065</v>
      </c>
      <c r="N41" s="3"/>
      <c r="O41" s="17"/>
      <c r="P41" s="130">
        <v>710</v>
      </c>
      <c r="Q41" s="130">
        <v>710</v>
      </c>
      <c r="R41" s="130">
        <v>710</v>
      </c>
      <c r="S41" s="130">
        <v>710</v>
      </c>
      <c r="T41" s="130">
        <v>710</v>
      </c>
      <c r="U41" s="130">
        <v>710</v>
      </c>
      <c r="V41" s="130">
        <v>710</v>
      </c>
      <c r="W41" s="130">
        <v>710</v>
      </c>
      <c r="X41" s="113"/>
      <c r="Y41" s="113"/>
      <c r="Z41" s="113"/>
      <c r="AA41" s="118"/>
      <c r="AB41" s="118"/>
      <c r="AC41" s="118"/>
      <c r="AD41" s="114"/>
      <c r="AE41" s="114"/>
      <c r="AF41" s="114"/>
      <c r="AG41" s="115"/>
      <c r="AH41" s="107"/>
      <c r="AI41" s="119"/>
    </row>
    <row r="42" spans="1:36" ht="21" x14ac:dyDescent="0.35">
      <c r="C42" s="77"/>
      <c r="D42" s="123" t="s">
        <v>52</v>
      </c>
      <c r="E42" s="124"/>
      <c r="F42" s="125"/>
      <c r="G42" s="86"/>
      <c r="H42" s="24"/>
      <c r="I42" s="99"/>
      <c r="J42" s="30"/>
      <c r="K42" s="18"/>
      <c r="L42" s="31"/>
      <c r="M42" s="32"/>
      <c r="N42" s="3"/>
      <c r="O42" s="17"/>
      <c r="P42" s="130"/>
      <c r="Q42" s="130"/>
      <c r="R42" s="130"/>
      <c r="S42" s="130"/>
      <c r="T42" s="130"/>
      <c r="U42" s="130"/>
      <c r="V42" s="130"/>
      <c r="W42" s="130"/>
      <c r="X42" s="113"/>
      <c r="Y42" s="113"/>
      <c r="Z42" s="113"/>
      <c r="AA42" s="118"/>
      <c r="AB42" s="118"/>
      <c r="AC42" s="118"/>
      <c r="AD42" s="115"/>
      <c r="AE42" s="115"/>
      <c r="AF42" s="115"/>
      <c r="AG42" s="115"/>
      <c r="AH42" s="107"/>
      <c r="AI42" s="107"/>
    </row>
    <row r="43" spans="1:36" ht="21" x14ac:dyDescent="0.35">
      <c r="A43" t="s">
        <v>5</v>
      </c>
      <c r="C43" s="77"/>
      <c r="D43" s="10" t="s">
        <v>91</v>
      </c>
      <c r="E43" s="11">
        <f>I43</f>
        <v>3800</v>
      </c>
      <c r="F43" s="19">
        <f>J43</f>
        <v>2300</v>
      </c>
      <c r="G43" s="86"/>
      <c r="H43" s="24"/>
      <c r="I43" s="14">
        <f t="shared" ref="I43:J46" si="22">MROUND(L43+48,100)</f>
        <v>3800</v>
      </c>
      <c r="J43" s="15">
        <f t="shared" si="22"/>
        <v>2300</v>
      </c>
      <c r="K43" s="18"/>
      <c r="L43" s="3">
        <f>P43*$L$32</f>
        <v>3750</v>
      </c>
      <c r="M43" s="4">
        <f>P43*$M$32</f>
        <v>2250</v>
      </c>
      <c r="N43" s="3"/>
      <c r="O43" s="17"/>
      <c r="P43" s="130">
        <v>1500</v>
      </c>
      <c r="Q43" s="130">
        <v>1500</v>
      </c>
      <c r="R43" s="130">
        <v>1500</v>
      </c>
      <c r="S43" s="130">
        <v>1500</v>
      </c>
      <c r="T43" s="130">
        <v>1500</v>
      </c>
      <c r="U43" s="130">
        <v>1500</v>
      </c>
      <c r="V43" s="130">
        <v>1500</v>
      </c>
      <c r="W43" s="130">
        <v>1500</v>
      </c>
      <c r="X43" s="116"/>
      <c r="Y43" s="113"/>
      <c r="Z43" s="113"/>
      <c r="AA43" s="118"/>
      <c r="AB43" s="118"/>
      <c r="AC43" s="118"/>
      <c r="AD43" s="120"/>
      <c r="AE43" s="120"/>
      <c r="AF43" s="120"/>
      <c r="AG43" s="115"/>
      <c r="AH43" s="115"/>
      <c r="AI43" s="119"/>
      <c r="AJ43" s="22"/>
    </row>
    <row r="44" spans="1:36" ht="21" x14ac:dyDescent="0.35">
      <c r="C44" s="77"/>
      <c r="D44" s="10" t="s">
        <v>92</v>
      </c>
      <c r="E44" s="11">
        <f t="shared" ref="E44:F44" si="23">I44</f>
        <v>2000</v>
      </c>
      <c r="F44" s="19">
        <f t="shared" si="23"/>
        <v>1200</v>
      </c>
      <c r="G44" s="86"/>
      <c r="H44" s="24"/>
      <c r="I44" s="14">
        <f t="shared" si="22"/>
        <v>2000</v>
      </c>
      <c r="J44" s="15">
        <f t="shared" si="22"/>
        <v>1200</v>
      </c>
      <c r="K44" s="18"/>
      <c r="L44" s="3">
        <f>P44*$L$32</f>
        <v>2000</v>
      </c>
      <c r="M44" s="4">
        <f>P44*$M$32</f>
        <v>1200</v>
      </c>
      <c r="N44" s="3"/>
      <c r="O44" s="17"/>
      <c r="P44" s="130">
        <v>800</v>
      </c>
      <c r="Q44" s="130">
        <v>800</v>
      </c>
      <c r="R44" s="130">
        <v>800</v>
      </c>
      <c r="S44" s="130">
        <v>800</v>
      </c>
      <c r="T44" s="130">
        <v>800</v>
      </c>
      <c r="U44" s="130">
        <v>800</v>
      </c>
      <c r="V44" s="130">
        <v>800</v>
      </c>
      <c r="W44" s="130">
        <v>800</v>
      </c>
      <c r="X44" s="113"/>
      <c r="Y44" s="113"/>
      <c r="Z44" s="113"/>
      <c r="AA44" s="118"/>
      <c r="AB44" s="118"/>
      <c r="AC44" s="118"/>
      <c r="AD44" s="120"/>
      <c r="AE44" s="120"/>
      <c r="AF44" s="120"/>
      <c r="AG44" s="115"/>
      <c r="AH44" s="107"/>
      <c r="AI44" s="119"/>
    </row>
    <row r="45" spans="1:36" ht="21" x14ac:dyDescent="0.35">
      <c r="A45" t="s">
        <v>5</v>
      </c>
      <c r="C45" s="77"/>
      <c r="D45" s="10" t="s">
        <v>99</v>
      </c>
      <c r="E45" s="11">
        <f>I45</f>
        <v>7300</v>
      </c>
      <c r="F45" s="19">
        <f>J45</f>
        <v>4400</v>
      </c>
      <c r="G45" s="86"/>
      <c r="H45" s="24"/>
      <c r="I45" s="14">
        <f t="shared" si="22"/>
        <v>7300</v>
      </c>
      <c r="J45" s="15">
        <f t="shared" si="22"/>
        <v>4400</v>
      </c>
      <c r="K45" s="18"/>
      <c r="L45" s="3">
        <f>P45*2.5</f>
        <v>7208.5249999999996</v>
      </c>
      <c r="M45" s="4">
        <f>P45*1.5</f>
        <v>4325.1149999999998</v>
      </c>
      <c r="N45" s="3"/>
      <c r="O45" s="17"/>
      <c r="P45" s="130">
        <v>2883.41</v>
      </c>
      <c r="Q45" s="130">
        <v>2883.41</v>
      </c>
      <c r="R45" s="130">
        <v>2883.41</v>
      </c>
      <c r="S45" s="130"/>
      <c r="T45" s="130"/>
      <c r="U45" s="130"/>
      <c r="V45" s="130"/>
      <c r="W45" s="130"/>
      <c r="X45" s="116"/>
      <c r="Y45" s="113"/>
      <c r="Z45" s="113"/>
      <c r="AA45" s="118"/>
      <c r="AB45" s="118"/>
      <c r="AC45" s="118"/>
      <c r="AD45" s="120"/>
      <c r="AE45" s="120"/>
      <c r="AF45" s="120"/>
      <c r="AG45" s="115"/>
      <c r="AH45" s="115"/>
      <c r="AI45" s="119"/>
      <c r="AJ45" s="22"/>
    </row>
    <row r="46" spans="1:36" ht="21" x14ac:dyDescent="0.35">
      <c r="C46" s="77"/>
      <c r="D46" s="10" t="s">
        <v>100</v>
      </c>
      <c r="E46" s="11">
        <f t="shared" ref="E46:F46" si="24">I46</f>
        <v>4100</v>
      </c>
      <c r="F46" s="19">
        <f t="shared" si="24"/>
        <v>2500</v>
      </c>
      <c r="G46" s="86"/>
      <c r="H46" s="24"/>
      <c r="I46" s="14">
        <f t="shared" si="22"/>
        <v>4100</v>
      </c>
      <c r="J46" s="15">
        <f t="shared" si="22"/>
        <v>2500</v>
      </c>
      <c r="K46" s="18"/>
      <c r="L46" s="3">
        <f>P46*2.5</f>
        <v>4021.3999999999996</v>
      </c>
      <c r="M46" s="4">
        <f>P46*1.5</f>
        <v>2412.84</v>
      </c>
      <c r="N46" s="3"/>
      <c r="O46" s="17"/>
      <c r="P46" s="130">
        <v>1608.56</v>
      </c>
      <c r="Q46" s="130">
        <v>1608.56</v>
      </c>
      <c r="R46" s="130">
        <v>1608.56</v>
      </c>
      <c r="S46" s="130"/>
      <c r="T46" s="130"/>
      <c r="U46" s="130"/>
      <c r="V46" s="130"/>
      <c r="W46" s="130"/>
      <c r="X46" s="113"/>
      <c r="Y46" s="113"/>
      <c r="Z46" s="113"/>
      <c r="AA46" s="118"/>
      <c r="AB46" s="118"/>
      <c r="AC46" s="118"/>
      <c r="AD46" s="120"/>
      <c r="AE46" s="120"/>
      <c r="AF46" s="120"/>
      <c r="AG46" s="115"/>
      <c r="AH46" s="107"/>
      <c r="AI46" s="119"/>
    </row>
    <row r="47" spans="1:36" ht="21" x14ac:dyDescent="0.35">
      <c r="C47" s="77"/>
      <c r="D47" s="123" t="s">
        <v>103</v>
      </c>
      <c r="E47" s="124"/>
      <c r="F47" s="125"/>
      <c r="G47" s="86"/>
      <c r="H47" s="24"/>
      <c r="I47" s="99"/>
      <c r="J47" s="30"/>
      <c r="K47" s="18"/>
      <c r="L47" s="31"/>
      <c r="M47" s="32"/>
      <c r="N47" s="3"/>
      <c r="O47" s="17"/>
      <c r="P47" s="130"/>
      <c r="Q47" s="130"/>
      <c r="R47" s="130"/>
      <c r="S47" s="130"/>
      <c r="T47" s="130"/>
      <c r="U47" s="130"/>
      <c r="V47" s="130"/>
      <c r="W47" s="130"/>
      <c r="X47" s="113"/>
      <c r="Y47" s="113"/>
      <c r="Z47" s="113"/>
      <c r="AA47" s="118"/>
      <c r="AB47" s="118"/>
      <c r="AC47" s="118"/>
      <c r="AD47" s="115"/>
      <c r="AE47" s="115"/>
      <c r="AF47" s="115"/>
      <c r="AG47" s="115"/>
      <c r="AH47" s="107"/>
      <c r="AI47" s="107"/>
    </row>
    <row r="48" spans="1:36" ht="21" x14ac:dyDescent="0.35">
      <c r="A48" t="s">
        <v>5</v>
      </c>
      <c r="C48" s="77"/>
      <c r="D48" s="10" t="s">
        <v>93</v>
      </c>
      <c r="E48" s="11">
        <f t="shared" ref="E48:F49" si="25">I48</f>
        <v>5700</v>
      </c>
      <c r="F48" s="19">
        <f t="shared" si="25"/>
        <v>3500</v>
      </c>
      <c r="G48" s="86"/>
      <c r="H48" s="24"/>
      <c r="I48" s="14">
        <f t="shared" ref="I48:J51" si="26">MROUND(L48+48,100)</f>
        <v>5700</v>
      </c>
      <c r="J48" s="15">
        <f t="shared" si="26"/>
        <v>3500</v>
      </c>
      <c r="K48" s="18"/>
      <c r="L48" s="3">
        <f>P48*$L$32</f>
        <v>5675</v>
      </c>
      <c r="M48" s="4">
        <f>P48*$M$32</f>
        <v>3405</v>
      </c>
      <c r="N48" s="3"/>
      <c r="O48" s="49"/>
      <c r="P48" s="130">
        <v>2270</v>
      </c>
      <c r="Q48" s="130">
        <v>2270</v>
      </c>
      <c r="R48" s="130">
        <v>2270</v>
      </c>
      <c r="S48" s="130">
        <v>2270</v>
      </c>
      <c r="T48" s="130">
        <v>2270</v>
      </c>
      <c r="U48" s="130">
        <v>2270</v>
      </c>
      <c r="V48" s="130">
        <v>2270</v>
      </c>
      <c r="W48" s="130">
        <v>2270</v>
      </c>
      <c r="X48" s="113"/>
      <c r="Y48" s="113"/>
      <c r="Z48" s="113"/>
      <c r="AA48" s="121"/>
      <c r="AB48" s="121"/>
      <c r="AC48" s="121"/>
      <c r="AD48" s="122"/>
      <c r="AE48" s="114"/>
      <c r="AF48" s="114"/>
      <c r="AG48" s="115"/>
      <c r="AH48" s="115"/>
      <c r="AI48" s="119"/>
      <c r="AJ48" s="22"/>
    </row>
    <row r="49" spans="1:36" ht="21" x14ac:dyDescent="0.35">
      <c r="C49" s="77"/>
      <c r="D49" s="10" t="s">
        <v>94</v>
      </c>
      <c r="E49" s="11">
        <f t="shared" si="25"/>
        <v>3300</v>
      </c>
      <c r="F49" s="19">
        <f t="shared" si="25"/>
        <v>2000</v>
      </c>
      <c r="G49" s="86"/>
      <c r="H49" s="24"/>
      <c r="I49" s="14">
        <f t="shared" si="26"/>
        <v>3300</v>
      </c>
      <c r="J49" s="15">
        <f t="shared" si="26"/>
        <v>2000</v>
      </c>
      <c r="K49" s="18"/>
      <c r="L49" s="3">
        <f>P49*$L$32</f>
        <v>3250</v>
      </c>
      <c r="M49" s="4">
        <f>P49*$M$32</f>
        <v>1950</v>
      </c>
      <c r="N49" s="3"/>
      <c r="O49" s="17"/>
      <c r="P49" s="130">
        <v>1300</v>
      </c>
      <c r="Q49" s="130">
        <v>1300</v>
      </c>
      <c r="R49" s="130">
        <v>1300</v>
      </c>
      <c r="S49" s="130">
        <v>1300</v>
      </c>
      <c r="T49" s="130">
        <v>1300</v>
      </c>
      <c r="U49" s="130">
        <v>1300</v>
      </c>
      <c r="V49" s="130">
        <v>1300</v>
      </c>
      <c r="W49" s="130">
        <v>1300</v>
      </c>
      <c r="X49" s="113"/>
      <c r="Y49" s="113"/>
      <c r="Z49" s="113"/>
      <c r="AA49" s="118"/>
      <c r="AB49" s="118"/>
      <c r="AC49" s="118"/>
      <c r="AD49" s="114"/>
      <c r="AE49" s="114"/>
      <c r="AF49" s="114"/>
      <c r="AG49" s="115"/>
      <c r="AH49" s="107"/>
      <c r="AI49" s="107"/>
    </row>
    <row r="50" spans="1:36" ht="21" x14ac:dyDescent="0.35">
      <c r="A50" t="s">
        <v>5</v>
      </c>
      <c r="C50" s="77"/>
      <c r="D50" s="10" t="s">
        <v>101</v>
      </c>
      <c r="E50" s="11">
        <f>I50</f>
        <v>4900</v>
      </c>
      <c r="F50" s="19">
        <f>J50</f>
        <v>3000</v>
      </c>
      <c r="G50" s="86"/>
      <c r="H50" s="24"/>
      <c r="I50" s="14">
        <f t="shared" si="26"/>
        <v>4900</v>
      </c>
      <c r="J50" s="15">
        <f t="shared" si="26"/>
        <v>3000</v>
      </c>
      <c r="K50" s="18"/>
      <c r="L50" s="3">
        <f>P50*2.5</f>
        <v>4897.7249999999995</v>
      </c>
      <c r="M50" s="4">
        <f>P50*1.5</f>
        <v>2938.6349999999998</v>
      </c>
      <c r="N50" s="3"/>
      <c r="O50" s="17"/>
      <c r="P50" s="130">
        <v>1959.09</v>
      </c>
      <c r="Q50" s="130">
        <v>1959.09</v>
      </c>
      <c r="R50" s="130">
        <v>1959.09</v>
      </c>
      <c r="S50" s="130"/>
      <c r="T50" s="130"/>
      <c r="U50" s="130"/>
      <c r="V50" s="130"/>
      <c r="W50" s="130"/>
      <c r="X50" s="116"/>
      <c r="Y50" s="113"/>
      <c r="Z50" s="113"/>
      <c r="AA50" s="118"/>
      <c r="AB50" s="118"/>
      <c r="AC50" s="118"/>
      <c r="AD50" s="120"/>
      <c r="AE50" s="120"/>
      <c r="AF50" s="120"/>
      <c r="AG50" s="115"/>
      <c r="AH50" s="115"/>
      <c r="AI50" s="119"/>
      <c r="AJ50" s="22"/>
    </row>
    <row r="51" spans="1:36" ht="21" x14ac:dyDescent="0.35">
      <c r="C51" s="77"/>
      <c r="D51" s="10" t="s">
        <v>102</v>
      </c>
      <c r="E51" s="11">
        <f t="shared" ref="E51:F51" si="27">I51</f>
        <v>3000</v>
      </c>
      <c r="F51" s="19">
        <f t="shared" si="27"/>
        <v>1800</v>
      </c>
      <c r="G51" s="86"/>
      <c r="H51" s="24"/>
      <c r="I51" s="14">
        <f t="shared" si="26"/>
        <v>3000</v>
      </c>
      <c r="J51" s="15">
        <f t="shared" si="26"/>
        <v>1800</v>
      </c>
      <c r="K51" s="18"/>
      <c r="L51" s="3">
        <f>P51*2.5</f>
        <v>2956.0250000000001</v>
      </c>
      <c r="M51" s="4">
        <f>P51*1.5</f>
        <v>1773.6150000000002</v>
      </c>
      <c r="N51" s="3"/>
      <c r="O51" s="17"/>
      <c r="P51" s="130">
        <v>1182.4100000000001</v>
      </c>
      <c r="Q51" s="130">
        <v>1182.4100000000001</v>
      </c>
      <c r="R51" s="130">
        <v>1182.4100000000001</v>
      </c>
      <c r="S51" s="130"/>
      <c r="T51" s="130"/>
      <c r="U51" s="130"/>
      <c r="V51" s="130"/>
      <c r="W51" s="130"/>
      <c r="X51" s="113"/>
      <c r="Y51" s="113"/>
      <c r="Z51" s="113"/>
      <c r="AA51" s="118"/>
      <c r="AB51" s="118"/>
      <c r="AC51" s="118"/>
      <c r="AD51" s="120"/>
      <c r="AE51" s="120"/>
      <c r="AF51" s="120"/>
      <c r="AG51" s="115"/>
      <c r="AH51" s="107"/>
      <c r="AI51" s="119"/>
    </row>
    <row r="52" spans="1:36" ht="21" x14ac:dyDescent="0.35">
      <c r="C52" s="77"/>
      <c r="D52" s="123" t="s">
        <v>68</v>
      </c>
      <c r="E52" s="124"/>
      <c r="F52" s="125"/>
      <c r="G52" s="86"/>
      <c r="H52" s="24"/>
      <c r="I52" s="99"/>
      <c r="J52" s="30"/>
      <c r="K52" s="18"/>
      <c r="L52" s="31"/>
      <c r="M52" s="32"/>
      <c r="N52" s="3"/>
      <c r="O52" s="17"/>
      <c r="P52" s="130"/>
      <c r="Q52" s="130"/>
      <c r="R52" s="130"/>
      <c r="S52" s="130"/>
      <c r="T52" s="130"/>
      <c r="U52" s="130"/>
      <c r="V52" s="130"/>
      <c r="W52" s="130"/>
      <c r="X52" s="113"/>
      <c r="Y52" s="113"/>
      <c r="Z52" s="113"/>
      <c r="AA52" s="118"/>
      <c r="AB52" s="118"/>
      <c r="AC52" s="118"/>
      <c r="AD52" s="115"/>
      <c r="AE52" s="115"/>
      <c r="AF52" s="115"/>
      <c r="AG52" s="115"/>
      <c r="AH52" s="107"/>
      <c r="AI52" s="107"/>
    </row>
    <row r="53" spans="1:36" ht="21" x14ac:dyDescent="0.35">
      <c r="A53" t="s">
        <v>5</v>
      </c>
      <c r="C53" s="77"/>
      <c r="D53" s="12" t="s">
        <v>95</v>
      </c>
      <c r="E53" s="13">
        <f t="shared" ref="E53:F54" si="28">I53</f>
        <v>3300</v>
      </c>
      <c r="F53" s="19">
        <f t="shared" si="28"/>
        <v>2000</v>
      </c>
      <c r="G53" s="86"/>
      <c r="H53" s="24"/>
      <c r="I53" s="14">
        <f>MROUND(L53+48,100)</f>
        <v>3300</v>
      </c>
      <c r="J53" s="15">
        <f>MROUND(M53+48,100)</f>
        <v>2000</v>
      </c>
      <c r="K53" s="18"/>
      <c r="L53" s="3">
        <f>P53*$L$32</f>
        <v>3250</v>
      </c>
      <c r="M53" s="4">
        <f>P53*$M$32</f>
        <v>1950</v>
      </c>
      <c r="N53" s="3"/>
      <c r="O53" s="17"/>
      <c r="P53" s="130">
        <v>1300</v>
      </c>
      <c r="Q53" s="130">
        <v>1300</v>
      </c>
      <c r="R53" s="130">
        <v>1300</v>
      </c>
      <c r="S53" s="130">
        <v>1300</v>
      </c>
      <c r="T53" s="130">
        <v>1300</v>
      </c>
      <c r="U53" s="130">
        <v>1300</v>
      </c>
      <c r="V53" s="130">
        <v>1300</v>
      </c>
      <c r="W53" s="130">
        <v>1300</v>
      </c>
      <c r="X53" s="113"/>
      <c r="Y53" s="113"/>
      <c r="Z53" s="113"/>
      <c r="AA53" s="117"/>
      <c r="AB53" s="117"/>
      <c r="AC53" s="118"/>
      <c r="AD53" s="115"/>
      <c r="AE53" s="115"/>
      <c r="AF53" s="115"/>
      <c r="AG53" s="115"/>
      <c r="AH53" s="115"/>
      <c r="AI53" s="119"/>
      <c r="AJ53" s="22"/>
    </row>
    <row r="54" spans="1:36" ht="21" x14ac:dyDescent="0.35">
      <c r="A54" t="s">
        <v>5</v>
      </c>
      <c r="C54" s="77"/>
      <c r="D54" s="12" t="s">
        <v>96</v>
      </c>
      <c r="E54" s="13">
        <f t="shared" si="28"/>
        <v>1800</v>
      </c>
      <c r="F54" s="19">
        <f t="shared" si="28"/>
        <v>1100</v>
      </c>
      <c r="G54" s="86"/>
      <c r="H54" s="24"/>
      <c r="I54" s="14">
        <f>MROUND(L54+48,100)</f>
        <v>1800</v>
      </c>
      <c r="J54" s="15">
        <f>MROUND(M54+48,100)</f>
        <v>1100</v>
      </c>
      <c r="K54" s="18"/>
      <c r="L54" s="3">
        <f>P54*$L$32</f>
        <v>1750</v>
      </c>
      <c r="M54" s="4">
        <f>P54*$M$32</f>
        <v>1050</v>
      </c>
      <c r="N54" s="3"/>
      <c r="O54" s="17"/>
      <c r="P54" s="130">
        <v>700</v>
      </c>
      <c r="Q54" s="130">
        <v>700</v>
      </c>
      <c r="R54" s="130">
        <v>700</v>
      </c>
      <c r="S54" s="130">
        <v>700</v>
      </c>
      <c r="T54" s="130">
        <v>700</v>
      </c>
      <c r="U54" s="130">
        <v>700</v>
      </c>
      <c r="V54" s="130">
        <v>700</v>
      </c>
      <c r="W54" s="130">
        <v>700</v>
      </c>
      <c r="X54" s="113"/>
      <c r="Y54" s="113"/>
      <c r="Z54" s="113"/>
      <c r="AA54" s="118"/>
      <c r="AB54" s="118"/>
      <c r="AC54" s="118"/>
      <c r="AD54" s="115"/>
      <c r="AE54" s="115"/>
      <c r="AF54" s="115"/>
      <c r="AG54" s="115"/>
      <c r="AH54" s="107"/>
      <c r="AI54" s="107"/>
    </row>
    <row r="55" spans="1:36" ht="21" x14ac:dyDescent="0.35">
      <c r="C55" s="77"/>
      <c r="D55" s="123" t="s">
        <v>54</v>
      </c>
      <c r="E55" s="124"/>
      <c r="F55" s="125"/>
      <c r="G55" s="86"/>
      <c r="H55" s="24"/>
      <c r="I55" s="99"/>
      <c r="J55" s="30"/>
      <c r="K55" s="18"/>
      <c r="L55" s="31"/>
      <c r="M55" s="32"/>
      <c r="N55" s="3"/>
      <c r="O55" s="17"/>
      <c r="P55" s="130"/>
      <c r="Q55" s="130"/>
      <c r="R55" s="130"/>
      <c r="S55" s="130"/>
      <c r="T55" s="130"/>
      <c r="U55" s="130"/>
      <c r="V55" s="130"/>
      <c r="W55" s="130"/>
      <c r="X55" s="113"/>
      <c r="Y55" s="113"/>
      <c r="Z55" s="113"/>
      <c r="AA55" s="118"/>
      <c r="AB55" s="118"/>
      <c r="AC55" s="118"/>
      <c r="AD55" s="115"/>
      <c r="AE55" s="115"/>
      <c r="AF55" s="115"/>
      <c r="AG55" s="115"/>
      <c r="AH55" s="107"/>
      <c r="AI55" s="107"/>
    </row>
    <row r="56" spans="1:36" ht="21" x14ac:dyDescent="0.35">
      <c r="A56" t="s">
        <v>5</v>
      </c>
      <c r="C56" s="77"/>
      <c r="D56" s="12" t="s">
        <v>97</v>
      </c>
      <c r="E56" s="13">
        <f t="shared" ref="E56:F57" si="29">I56</f>
        <v>7000</v>
      </c>
      <c r="F56" s="19">
        <f t="shared" si="29"/>
        <v>4200</v>
      </c>
      <c r="G56" s="86"/>
      <c r="H56" s="24"/>
      <c r="I56" s="14">
        <f>MROUND(L56+48,100)</f>
        <v>7000</v>
      </c>
      <c r="J56" s="15">
        <f>MROUND(M56+48,100)</f>
        <v>4200</v>
      </c>
      <c r="K56" s="18"/>
      <c r="L56" s="3">
        <f>P56*$L$32</f>
        <v>6952.4249999999993</v>
      </c>
      <c r="M56" s="4">
        <f>P56*$M$32</f>
        <v>4171.4549999999999</v>
      </c>
      <c r="N56" s="3"/>
      <c r="O56" s="17"/>
      <c r="P56" s="130">
        <v>2780.97</v>
      </c>
      <c r="Q56" s="130">
        <v>2780.97</v>
      </c>
      <c r="R56" s="130">
        <v>2780.97</v>
      </c>
      <c r="S56" s="130">
        <v>2780.97</v>
      </c>
      <c r="T56" s="130">
        <v>2780.97</v>
      </c>
      <c r="U56" s="130">
        <v>2780.97</v>
      </c>
      <c r="V56" s="130">
        <v>2780.97</v>
      </c>
      <c r="W56" s="130">
        <v>2780.97</v>
      </c>
      <c r="X56" s="113"/>
      <c r="Y56" s="113"/>
      <c r="Z56" s="113"/>
      <c r="AA56" s="117"/>
      <c r="AB56" s="117"/>
      <c r="AC56" s="118"/>
      <c r="AD56" s="115"/>
      <c r="AE56" s="115"/>
      <c r="AF56" s="115"/>
      <c r="AG56" s="115"/>
      <c r="AH56" s="115"/>
      <c r="AI56" s="119"/>
      <c r="AJ56" s="22"/>
    </row>
    <row r="57" spans="1:36" ht="21" x14ac:dyDescent="0.35">
      <c r="A57" t="s">
        <v>5</v>
      </c>
      <c r="C57" s="77"/>
      <c r="D57" s="12" t="s">
        <v>98</v>
      </c>
      <c r="E57" s="13">
        <f t="shared" si="29"/>
        <v>4200</v>
      </c>
      <c r="F57" s="19">
        <f t="shared" si="29"/>
        <v>2600</v>
      </c>
      <c r="G57" s="86"/>
      <c r="H57" s="24"/>
      <c r="I57" s="14">
        <f>MROUND(L57+48,100)</f>
        <v>4200</v>
      </c>
      <c r="J57" s="15">
        <f>MROUND(M57+48,100)</f>
        <v>2600</v>
      </c>
      <c r="K57" s="18"/>
      <c r="L57" s="3">
        <f>P57*$L$32</f>
        <v>4188.9749999999995</v>
      </c>
      <c r="M57" s="4">
        <f>P57*$M$32</f>
        <v>2513.3849999999998</v>
      </c>
      <c r="N57" s="3"/>
      <c r="O57" s="17"/>
      <c r="P57" s="130">
        <v>1675.59</v>
      </c>
      <c r="Q57" s="130">
        <v>1675.59</v>
      </c>
      <c r="R57" s="130">
        <v>1675.59</v>
      </c>
      <c r="S57" s="130">
        <v>1675.59</v>
      </c>
      <c r="T57" s="130">
        <v>1675.59</v>
      </c>
      <c r="U57" s="130">
        <v>1675.59</v>
      </c>
      <c r="V57" s="130">
        <v>1675.59</v>
      </c>
      <c r="W57" s="130">
        <v>1675.59</v>
      </c>
      <c r="X57" s="113"/>
      <c r="Y57" s="113"/>
      <c r="Z57" s="113"/>
      <c r="AA57" s="118"/>
      <c r="AB57" s="118"/>
      <c r="AC57" s="118"/>
      <c r="AD57" s="115"/>
      <c r="AE57" s="115"/>
      <c r="AF57" s="115"/>
      <c r="AG57" s="115"/>
      <c r="AH57" s="107"/>
      <c r="AI57" s="107"/>
    </row>
    <row r="58" spans="1:36" ht="9.9499999999999993" customHeight="1" x14ac:dyDescent="0.35">
      <c r="C58" s="78"/>
      <c r="D58" s="79"/>
      <c r="E58" s="80"/>
      <c r="F58" s="87"/>
      <c r="G58" s="88"/>
      <c r="H58" s="24"/>
      <c r="I58" s="14"/>
      <c r="J58" s="15"/>
      <c r="K58" s="18"/>
      <c r="L58" s="3"/>
      <c r="M58" s="3"/>
      <c r="N58" s="3"/>
      <c r="O58" s="17"/>
      <c r="P58" s="131"/>
      <c r="Q58" s="131"/>
      <c r="R58" s="131"/>
      <c r="S58" s="131"/>
      <c r="T58" s="131"/>
      <c r="U58" s="131"/>
      <c r="V58" s="131"/>
      <c r="W58" s="131"/>
      <c r="X58" s="113"/>
      <c r="Y58" s="113"/>
      <c r="Z58" s="113"/>
      <c r="AA58" s="114"/>
      <c r="AB58" s="114"/>
      <c r="AC58" s="114"/>
      <c r="AD58" s="114"/>
      <c r="AE58" s="114"/>
      <c r="AF58" s="114"/>
      <c r="AG58" s="115"/>
      <c r="AH58" s="107"/>
      <c r="AI58" s="107"/>
    </row>
  </sheetData>
  <mergeCells count="6">
    <mergeCell ref="D2:F2"/>
    <mergeCell ref="I6:J6"/>
    <mergeCell ref="L6:M6"/>
    <mergeCell ref="D32:F32"/>
    <mergeCell ref="I36:J36"/>
    <mergeCell ref="L36:M36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K60"/>
  <sheetViews>
    <sheetView topLeftCell="B12" workbookViewId="0">
      <selection activeCell="P4" sqref="P4"/>
    </sheetView>
  </sheetViews>
  <sheetFormatPr baseColWidth="10" defaultRowHeight="15" x14ac:dyDescent="0.25"/>
  <cols>
    <col min="3" max="3" width="1.7109375" customWidth="1"/>
    <col min="4" max="4" width="62.7109375" customWidth="1"/>
    <col min="5" max="6" width="14.7109375" customWidth="1"/>
    <col min="7" max="7" width="1.7109375" customWidth="1"/>
    <col min="8" max="8" width="2.7109375" customWidth="1"/>
    <col min="9" max="9" width="14.42578125" style="27" hidden="1" customWidth="1"/>
    <col min="10" max="10" width="13.28515625" hidden="1" customWidth="1"/>
    <col min="11" max="11" width="2.7109375" hidden="1" customWidth="1"/>
    <col min="12" max="13" width="11.5703125" hidden="1" customWidth="1"/>
    <col min="14" max="14" width="2.7109375" hidden="1" customWidth="1"/>
    <col min="15" max="15" width="1.7109375" customWidth="1"/>
    <col min="16" max="24" width="16.140625" style="47" bestFit="1" customWidth="1"/>
    <col min="25" max="27" width="16.140625" style="47" customWidth="1"/>
    <col min="28" max="31" width="16.140625" style="37" customWidth="1"/>
    <col min="32" max="33" width="15.85546875" style="37" customWidth="1"/>
    <col min="34" max="34" width="14.5703125" style="37" customWidth="1"/>
    <col min="35" max="35" width="11.42578125" customWidth="1"/>
    <col min="36" max="36" width="14.5703125" customWidth="1"/>
    <col min="37" max="37" width="11.42578125" customWidth="1"/>
  </cols>
  <sheetData>
    <row r="1" spans="1:37" ht="9.9499999999999993" customHeight="1" x14ac:dyDescent="0.25">
      <c r="C1" s="74"/>
      <c r="D1" s="75"/>
      <c r="E1" s="75"/>
      <c r="F1" s="75"/>
      <c r="G1" s="76"/>
      <c r="P1" s="173" t="s">
        <v>86</v>
      </c>
    </row>
    <row r="2" spans="1:37" s="1" customFormat="1" ht="24.75" x14ac:dyDescent="0.5">
      <c r="A2"/>
      <c r="B2"/>
      <c r="C2" s="77"/>
      <c r="D2" s="210" t="s">
        <v>48</v>
      </c>
      <c r="E2" s="211"/>
      <c r="F2" s="212"/>
      <c r="G2" s="86"/>
      <c r="H2" s="24"/>
      <c r="I2" s="21" t="s">
        <v>4</v>
      </c>
      <c r="J2" s="16"/>
      <c r="K2" s="18"/>
      <c r="L2" s="2" t="s">
        <v>2</v>
      </c>
      <c r="M2" s="5" t="s">
        <v>3</v>
      </c>
      <c r="N2" s="3"/>
      <c r="O2" s="17"/>
      <c r="P2" s="181">
        <v>45565</v>
      </c>
      <c r="Q2" s="36">
        <v>45533</v>
      </c>
      <c r="R2" s="41">
        <v>45482</v>
      </c>
      <c r="S2" s="57">
        <v>45472</v>
      </c>
      <c r="T2" s="156">
        <v>45453</v>
      </c>
      <c r="U2" s="36">
        <v>45424</v>
      </c>
      <c r="V2" s="41">
        <v>45403</v>
      </c>
      <c r="W2" s="41">
        <v>45377</v>
      </c>
      <c r="X2" s="41">
        <v>45317</v>
      </c>
      <c r="Y2" s="36">
        <v>45290</v>
      </c>
      <c r="Z2" s="36">
        <v>45290</v>
      </c>
      <c r="AA2" s="56" t="s">
        <v>42</v>
      </c>
      <c r="AB2" s="35"/>
      <c r="AC2" s="35"/>
      <c r="AD2" s="35"/>
      <c r="AE2" s="35"/>
      <c r="AF2" s="35"/>
      <c r="AG2" s="35"/>
      <c r="AH2" s="35">
        <v>0.25</v>
      </c>
      <c r="AI2" s="8"/>
      <c r="AJ2" s="9"/>
    </row>
    <row r="3" spans="1:37" ht="9.9499999999999993" customHeight="1" x14ac:dyDescent="0.35">
      <c r="C3" s="78"/>
      <c r="D3" s="73"/>
      <c r="E3" s="73"/>
      <c r="F3" s="73"/>
      <c r="G3" s="88"/>
      <c r="H3" s="24"/>
      <c r="I3" s="98"/>
      <c r="J3" s="15"/>
      <c r="K3" s="3"/>
      <c r="L3" s="3"/>
      <c r="M3" s="4"/>
      <c r="N3" s="3"/>
      <c r="O3" s="46"/>
      <c r="P3" s="36"/>
      <c r="Q3" s="36"/>
      <c r="R3" s="41"/>
      <c r="S3" s="57"/>
      <c r="T3" s="156"/>
      <c r="U3" s="36"/>
      <c r="V3" s="41"/>
      <c r="W3" s="41"/>
      <c r="X3" s="41"/>
      <c r="Y3" s="36"/>
      <c r="Z3" s="36"/>
      <c r="AA3" s="57">
        <v>45274</v>
      </c>
      <c r="AB3" s="41">
        <v>45271</v>
      </c>
      <c r="AC3" s="41">
        <v>45268</v>
      </c>
      <c r="AD3" s="41">
        <v>45230</v>
      </c>
      <c r="AE3" s="41">
        <v>45218</v>
      </c>
      <c r="AF3" s="41">
        <v>45183</v>
      </c>
      <c r="AG3" s="39">
        <v>45161</v>
      </c>
      <c r="AH3" s="36">
        <v>45155</v>
      </c>
      <c r="AI3" s="25"/>
      <c r="AJ3" s="26"/>
      <c r="AK3" s="34"/>
    </row>
    <row r="4" spans="1:37" ht="9.9499999999999993" customHeight="1" x14ac:dyDescent="0.35">
      <c r="C4" s="24"/>
      <c r="D4" s="71"/>
      <c r="E4" s="72"/>
      <c r="F4" s="7"/>
      <c r="G4" s="24"/>
      <c r="H4" s="24"/>
      <c r="I4" s="14"/>
      <c r="J4" s="15"/>
      <c r="K4" s="18"/>
      <c r="L4" s="3"/>
      <c r="M4" s="3"/>
      <c r="N4" s="3"/>
      <c r="O4" s="17"/>
      <c r="P4" s="148" t="s">
        <v>113</v>
      </c>
      <c r="Q4" s="148" t="s">
        <v>110</v>
      </c>
      <c r="R4" s="103" t="s">
        <v>104</v>
      </c>
      <c r="S4" s="104" t="s">
        <v>81</v>
      </c>
      <c r="T4" s="157" t="s">
        <v>49</v>
      </c>
      <c r="U4" s="148" t="s">
        <v>81</v>
      </c>
      <c r="V4" s="103" t="s">
        <v>81</v>
      </c>
      <c r="W4" s="103" t="s">
        <v>49</v>
      </c>
      <c r="X4" s="103" t="s">
        <v>49</v>
      </c>
      <c r="Y4" s="104">
        <v>45295</v>
      </c>
      <c r="Z4" s="62"/>
      <c r="AA4" s="62"/>
      <c r="AB4" s="63"/>
      <c r="AC4" s="63"/>
      <c r="AD4" s="63"/>
      <c r="AE4" s="63"/>
      <c r="AF4" s="63"/>
      <c r="AG4" s="63"/>
      <c r="AH4" s="64"/>
      <c r="AI4" s="25"/>
      <c r="AJ4" s="26"/>
    </row>
    <row r="5" spans="1:37" ht="9.9499999999999993" customHeight="1" x14ac:dyDescent="0.35">
      <c r="C5" s="81"/>
      <c r="D5" s="82"/>
      <c r="E5" s="83"/>
      <c r="F5" s="84"/>
      <c r="G5" s="85"/>
      <c r="H5" s="24"/>
      <c r="I5" s="14"/>
      <c r="J5" s="15"/>
      <c r="K5" s="18"/>
      <c r="L5" s="3"/>
      <c r="M5" s="3"/>
      <c r="N5" s="3"/>
      <c r="O5" s="17"/>
      <c r="P5" s="100"/>
      <c r="Q5" s="100"/>
      <c r="R5" s="100"/>
      <c r="S5" s="100"/>
      <c r="T5" s="100"/>
      <c r="U5" s="100"/>
      <c r="V5" s="100">
        <v>160424</v>
      </c>
      <c r="W5" s="100">
        <v>290324</v>
      </c>
      <c r="X5" s="100">
        <v>260124</v>
      </c>
      <c r="Y5" s="62" t="s">
        <v>44</v>
      </c>
      <c r="Z5" s="62"/>
      <c r="AA5" s="62"/>
      <c r="AB5" s="63"/>
      <c r="AC5" s="63"/>
      <c r="AD5" s="63"/>
      <c r="AE5" s="63"/>
      <c r="AF5" s="63"/>
      <c r="AG5" s="63"/>
      <c r="AH5" s="64"/>
      <c r="AI5" s="25"/>
      <c r="AJ5" s="26"/>
    </row>
    <row r="6" spans="1:37" ht="21" x14ac:dyDescent="0.35">
      <c r="A6" t="s">
        <v>82</v>
      </c>
      <c r="B6" s="162"/>
      <c r="C6" s="77"/>
      <c r="D6" s="89" t="s">
        <v>7</v>
      </c>
      <c r="E6" s="92"/>
      <c r="F6" s="93"/>
      <c r="G6" s="86"/>
      <c r="H6" s="24"/>
      <c r="I6" s="201"/>
      <c r="J6" s="202"/>
      <c r="K6" s="18"/>
      <c r="L6" s="203"/>
      <c r="M6" s="204"/>
      <c r="N6" s="3"/>
      <c r="O6" s="17"/>
      <c r="P6" s="177">
        <v>45565</v>
      </c>
      <c r="Q6" s="171">
        <v>45533</v>
      </c>
      <c r="R6" s="164">
        <v>45482</v>
      </c>
      <c r="S6" s="155">
        <v>45453</v>
      </c>
      <c r="T6" s="155">
        <v>45453</v>
      </c>
      <c r="U6" s="145">
        <v>45424</v>
      </c>
      <c r="V6" s="145">
        <v>45398</v>
      </c>
      <c r="W6" s="95"/>
      <c r="X6" s="95"/>
      <c r="Y6" s="95"/>
      <c r="Z6" s="68"/>
      <c r="AA6" s="68"/>
      <c r="AB6" s="69"/>
      <c r="AC6" s="69"/>
      <c r="AD6" s="69"/>
      <c r="AE6" s="69"/>
      <c r="AF6" s="69"/>
      <c r="AG6" s="69"/>
      <c r="AH6" s="69">
        <v>0</v>
      </c>
      <c r="AI6" s="70"/>
      <c r="AJ6" s="70"/>
    </row>
    <row r="7" spans="1:37" ht="21" x14ac:dyDescent="0.35">
      <c r="B7" s="151"/>
      <c r="C7" s="77"/>
      <c r="D7" s="10" t="s">
        <v>16</v>
      </c>
      <c r="E7" s="11">
        <f>I7</f>
        <v>22700</v>
      </c>
      <c r="F7" s="19">
        <f>J7</f>
        <v>14800</v>
      </c>
      <c r="G7" s="86"/>
      <c r="H7" s="24"/>
      <c r="I7" s="14">
        <f>MROUND(L7+48,100)</f>
        <v>22700</v>
      </c>
      <c r="J7" s="14">
        <f>MROUND(M7+48,100)</f>
        <v>14800</v>
      </c>
      <c r="K7" s="18"/>
      <c r="L7" s="3">
        <f t="shared" ref="L7:L22" si="0">P7*2</f>
        <v>22700</v>
      </c>
      <c r="M7" s="4">
        <f t="shared" ref="M7:M22" si="1">P7*1.3</f>
        <v>14755</v>
      </c>
      <c r="N7" s="3"/>
      <c r="O7" s="42"/>
      <c r="P7" s="174">
        <v>11350</v>
      </c>
      <c r="Q7" s="172">
        <v>12000</v>
      </c>
      <c r="R7" s="165">
        <v>13125</v>
      </c>
      <c r="S7" s="158">
        <v>13125</v>
      </c>
      <c r="T7" s="158">
        <v>13125</v>
      </c>
      <c r="U7" s="150">
        <v>9200</v>
      </c>
      <c r="V7" s="101">
        <v>9200</v>
      </c>
      <c r="W7" s="101">
        <v>9320</v>
      </c>
      <c r="X7" s="101">
        <v>9320</v>
      </c>
      <c r="Y7" s="96">
        <v>9000</v>
      </c>
      <c r="Z7" s="65">
        <v>7412.5</v>
      </c>
      <c r="AA7" s="65">
        <f>AC7*1.25</f>
        <v>7412.5</v>
      </c>
      <c r="AB7" s="66">
        <v>5930</v>
      </c>
      <c r="AC7" s="66">
        <v>5930</v>
      </c>
      <c r="AD7" s="67">
        <v>5100</v>
      </c>
      <c r="AE7" s="38">
        <v>4826</v>
      </c>
      <c r="AF7" s="38">
        <v>4616</v>
      </c>
      <c r="AG7" s="38">
        <v>4616</v>
      </c>
      <c r="AH7" s="33">
        <v>4770</v>
      </c>
      <c r="AI7" s="33">
        <v>3816</v>
      </c>
      <c r="AJ7" s="20">
        <v>45138</v>
      </c>
      <c r="AK7" s="22"/>
    </row>
    <row r="8" spans="1:37" ht="21" hidden="1" x14ac:dyDescent="0.35">
      <c r="A8" s="37"/>
      <c r="B8" s="151"/>
      <c r="C8" s="77" t="s">
        <v>111</v>
      </c>
      <c r="D8" s="10" t="s">
        <v>22</v>
      </c>
      <c r="E8" s="11">
        <f t="shared" ref="E8:F9" si="2">I8</f>
        <v>5000</v>
      </c>
      <c r="F8" s="19">
        <f t="shared" si="2"/>
        <v>3300</v>
      </c>
      <c r="G8" s="86"/>
      <c r="H8" s="24" t="s">
        <v>108</v>
      </c>
      <c r="I8" s="14">
        <f t="shared" ref="I8:J9" si="3">MROUND(L8+48,100)</f>
        <v>5000</v>
      </c>
      <c r="J8" s="14">
        <f t="shared" si="3"/>
        <v>3300</v>
      </c>
      <c r="K8" s="18"/>
      <c r="L8" s="3">
        <f t="shared" si="0"/>
        <v>5000</v>
      </c>
      <c r="M8" s="4">
        <f t="shared" si="1"/>
        <v>3250</v>
      </c>
      <c r="N8" s="168">
        <f>N7/4.55</f>
        <v>0</v>
      </c>
      <c r="O8" s="17"/>
      <c r="P8" s="175">
        <v>2500</v>
      </c>
      <c r="Q8" s="166">
        <v>2500</v>
      </c>
      <c r="R8" s="166">
        <v>2500</v>
      </c>
      <c r="S8" s="169">
        <v>2500</v>
      </c>
      <c r="T8" s="159">
        <f t="shared" ref="T8:W8" si="4">T7/5</f>
        <v>2625</v>
      </c>
      <c r="U8" s="48">
        <f t="shared" si="4"/>
        <v>1840</v>
      </c>
      <c r="V8" s="48">
        <f t="shared" si="4"/>
        <v>1840</v>
      </c>
      <c r="W8" s="48">
        <f t="shared" si="4"/>
        <v>1864</v>
      </c>
      <c r="X8" s="48">
        <v>1864</v>
      </c>
      <c r="Y8" s="48">
        <v>1800</v>
      </c>
      <c r="Z8" s="48">
        <v>1482.5</v>
      </c>
      <c r="AA8" s="48">
        <f>AA7/5</f>
        <v>1482.5</v>
      </c>
      <c r="AB8" s="53">
        <f>AB7/5</f>
        <v>1186</v>
      </c>
      <c r="AC8" s="53">
        <v>1186</v>
      </c>
      <c r="AD8" s="53">
        <v>1020</v>
      </c>
      <c r="AE8" s="38">
        <v>965.2</v>
      </c>
      <c r="AF8" s="38">
        <v>923.2</v>
      </c>
      <c r="AG8" s="38">
        <v>923.2</v>
      </c>
      <c r="AH8" s="33">
        <v>937.5</v>
      </c>
      <c r="AI8" s="8">
        <v>750</v>
      </c>
      <c r="AJ8" s="20" t="s">
        <v>29</v>
      </c>
    </row>
    <row r="9" spans="1:37" ht="21" x14ac:dyDescent="0.35">
      <c r="A9" s="37"/>
      <c r="B9" s="151"/>
      <c r="C9" s="77"/>
      <c r="D9" s="10" t="s">
        <v>23</v>
      </c>
      <c r="E9" s="11">
        <f t="shared" si="2"/>
        <v>2400</v>
      </c>
      <c r="F9" s="19">
        <f t="shared" si="2"/>
        <v>1600</v>
      </c>
      <c r="G9" s="86"/>
      <c r="H9" s="24"/>
      <c r="I9" s="14">
        <f t="shared" si="3"/>
        <v>2400</v>
      </c>
      <c r="J9" s="14">
        <f t="shared" si="3"/>
        <v>1600</v>
      </c>
      <c r="K9" s="18"/>
      <c r="L9" s="3">
        <f t="shared" si="0"/>
        <v>2364.5833333333335</v>
      </c>
      <c r="M9" s="4">
        <f t="shared" si="1"/>
        <v>1536.9791666666667</v>
      </c>
      <c r="N9" s="168">
        <f>N7/8.8</f>
        <v>0</v>
      </c>
      <c r="O9" s="17"/>
      <c r="P9" s="64">
        <f>P7/9.6</f>
        <v>1182.2916666666667</v>
      </c>
      <c r="Q9" s="166">
        <v>1250</v>
      </c>
      <c r="R9" s="166">
        <v>1250</v>
      </c>
      <c r="S9" s="169">
        <v>1250</v>
      </c>
      <c r="T9" s="159">
        <f t="shared" ref="T9:W9" si="5">T7/15</f>
        <v>875</v>
      </c>
      <c r="U9" s="48">
        <f t="shared" si="5"/>
        <v>613.33333333333337</v>
      </c>
      <c r="V9" s="48">
        <f t="shared" si="5"/>
        <v>613.33333333333337</v>
      </c>
      <c r="W9" s="48">
        <f t="shared" si="5"/>
        <v>621.33333333333337</v>
      </c>
      <c r="X9" s="48">
        <v>621.33333333333337</v>
      </c>
      <c r="Y9" s="48">
        <v>600</v>
      </c>
      <c r="Z9" s="48">
        <v>494.16666666666669</v>
      </c>
      <c r="AA9" s="48">
        <f>AA7/15</f>
        <v>494.16666666666669</v>
      </c>
      <c r="AB9" s="53">
        <f>AB7/15</f>
        <v>395.33333333333331</v>
      </c>
      <c r="AC9" s="53">
        <v>395.33333333333331</v>
      </c>
      <c r="AD9" s="53">
        <v>340</v>
      </c>
      <c r="AE9" s="38">
        <v>321.73333333333335</v>
      </c>
      <c r="AF9" s="38">
        <v>307.73333333333335</v>
      </c>
      <c r="AG9" s="38">
        <v>307.73333333333335</v>
      </c>
      <c r="AH9" s="33">
        <v>312.5</v>
      </c>
      <c r="AI9" s="8">
        <v>250</v>
      </c>
      <c r="AJ9" s="20" t="s">
        <v>30</v>
      </c>
    </row>
    <row r="10" spans="1:37" ht="21" x14ac:dyDescent="0.35">
      <c r="A10" t="s">
        <v>82</v>
      </c>
      <c r="B10" s="152"/>
      <c r="C10" s="77"/>
      <c r="D10" s="89" t="s">
        <v>6</v>
      </c>
      <c r="E10" s="92"/>
      <c r="F10" s="93"/>
      <c r="G10" s="86"/>
      <c r="H10" s="24"/>
      <c r="I10" s="99"/>
      <c r="J10" s="30"/>
      <c r="K10" s="18"/>
      <c r="L10" s="31"/>
      <c r="M10" s="32"/>
      <c r="N10" s="3"/>
      <c r="O10" s="17"/>
      <c r="P10" s="177">
        <v>45565</v>
      </c>
      <c r="Q10" s="171">
        <v>45533</v>
      </c>
      <c r="R10" s="164">
        <v>45482</v>
      </c>
      <c r="S10" s="95"/>
      <c r="T10" s="95"/>
      <c r="U10" s="95"/>
      <c r="V10" s="95"/>
      <c r="W10" s="95"/>
      <c r="X10" s="95"/>
      <c r="Y10" s="95"/>
      <c r="Z10" s="48"/>
      <c r="AA10" s="48"/>
      <c r="AB10" s="53"/>
      <c r="AC10" s="53"/>
      <c r="AD10" s="53"/>
      <c r="AE10" s="33"/>
      <c r="AF10" s="33"/>
      <c r="AG10" s="33"/>
      <c r="AH10" s="33">
        <v>0</v>
      </c>
      <c r="AI10" s="8"/>
      <c r="AJ10" s="9"/>
    </row>
    <row r="11" spans="1:37" ht="21" x14ac:dyDescent="0.35">
      <c r="B11" s="151"/>
      <c r="C11" s="77"/>
      <c r="D11" s="10" t="s">
        <v>24</v>
      </c>
      <c r="E11" s="11">
        <f>I11</f>
        <v>61500</v>
      </c>
      <c r="F11" s="19">
        <f>J11</f>
        <v>40000</v>
      </c>
      <c r="G11" s="86"/>
      <c r="H11" s="24"/>
      <c r="I11" s="14">
        <f>MROUND(L11+48,100)</f>
        <v>61500</v>
      </c>
      <c r="J11" s="15">
        <f>MROUND(M11+48,100)</f>
        <v>40000</v>
      </c>
      <c r="K11" s="18"/>
      <c r="L11" s="3">
        <f t="shared" si="0"/>
        <v>61472</v>
      </c>
      <c r="M11" s="4">
        <f t="shared" si="1"/>
        <v>39956.800000000003</v>
      </c>
      <c r="N11" s="3"/>
      <c r="O11" s="17"/>
      <c r="P11" s="176">
        <v>30736</v>
      </c>
      <c r="Q11" s="147">
        <v>31736</v>
      </c>
      <c r="R11" s="102">
        <v>30736</v>
      </c>
      <c r="S11" s="163">
        <v>27200</v>
      </c>
      <c r="T11" s="102">
        <v>27200</v>
      </c>
      <c r="U11" s="149">
        <v>27200</v>
      </c>
      <c r="V11" s="102">
        <v>25165</v>
      </c>
      <c r="W11" s="97">
        <v>25165</v>
      </c>
      <c r="X11" s="97">
        <v>25165</v>
      </c>
      <c r="Y11" s="97">
        <v>25165</v>
      </c>
      <c r="Z11" s="61">
        <v>22105</v>
      </c>
      <c r="AA11" s="61">
        <f>AC11*1.25</f>
        <v>22105</v>
      </c>
      <c r="AB11" s="45">
        <v>17684</v>
      </c>
      <c r="AC11" s="45">
        <v>17684</v>
      </c>
      <c r="AD11" s="52">
        <v>13800</v>
      </c>
      <c r="AE11" s="38">
        <v>10830</v>
      </c>
      <c r="AF11" s="38">
        <v>10830</v>
      </c>
      <c r="AG11" s="38">
        <v>10830</v>
      </c>
      <c r="AH11" s="33">
        <v>9750</v>
      </c>
      <c r="AI11" s="33">
        <v>7800</v>
      </c>
      <c r="AJ11" s="20">
        <v>45138</v>
      </c>
      <c r="AK11" s="22"/>
    </row>
    <row r="12" spans="1:37" ht="21" x14ac:dyDescent="0.35">
      <c r="B12" s="151"/>
      <c r="C12" s="77"/>
      <c r="D12" s="10" t="s">
        <v>17</v>
      </c>
      <c r="E12" s="11">
        <f t="shared" ref="E12:F12" si="6">I12</f>
        <v>6200</v>
      </c>
      <c r="F12" s="19">
        <f t="shared" si="6"/>
        <v>4000</v>
      </c>
      <c r="G12" s="86"/>
      <c r="H12" s="24"/>
      <c r="I12" s="14">
        <f>MROUND(L12+48,100)</f>
        <v>6200</v>
      </c>
      <c r="J12" s="15">
        <f>MROUND(M12+48,100)</f>
        <v>4000</v>
      </c>
      <c r="K12" s="18"/>
      <c r="L12" s="3">
        <f t="shared" si="0"/>
        <v>6147.2</v>
      </c>
      <c r="M12" s="4">
        <f t="shared" si="1"/>
        <v>3995.68</v>
      </c>
      <c r="N12" s="3"/>
      <c r="O12" s="17"/>
      <c r="P12" s="64">
        <f t="shared" ref="P12:W12" si="7">P11/10</f>
        <v>3073.6</v>
      </c>
      <c r="Q12" s="160">
        <f t="shared" ref="Q12" si="8">Q11/10</f>
        <v>3173.6</v>
      </c>
      <c r="R12" s="160">
        <f t="shared" si="7"/>
        <v>3073.6</v>
      </c>
      <c r="S12" s="48">
        <f t="shared" si="7"/>
        <v>2720</v>
      </c>
      <c r="T12" s="160">
        <f t="shared" si="7"/>
        <v>2720</v>
      </c>
      <c r="U12" s="48">
        <f t="shared" si="7"/>
        <v>2720</v>
      </c>
      <c r="V12" s="48">
        <f t="shared" si="7"/>
        <v>2516.5</v>
      </c>
      <c r="W12" s="48">
        <f t="shared" si="7"/>
        <v>2516.5</v>
      </c>
      <c r="X12" s="48">
        <v>2516.5</v>
      </c>
      <c r="Y12" s="48">
        <v>2516.5</v>
      </c>
      <c r="Z12" s="48">
        <v>2210.5</v>
      </c>
      <c r="AA12" s="48">
        <f>AA11/10</f>
        <v>2210.5</v>
      </c>
      <c r="AB12" s="53">
        <f>AB11/10</f>
        <v>1768.4</v>
      </c>
      <c r="AC12" s="53">
        <v>1768.4</v>
      </c>
      <c r="AD12" s="53">
        <v>1380</v>
      </c>
      <c r="AE12" s="38">
        <v>1083</v>
      </c>
      <c r="AF12" s="38">
        <v>1083</v>
      </c>
      <c r="AG12" s="38">
        <v>1083</v>
      </c>
      <c r="AH12" s="33">
        <v>975</v>
      </c>
      <c r="AI12" s="8">
        <v>780</v>
      </c>
      <c r="AJ12" s="20" t="s">
        <v>31</v>
      </c>
    </row>
    <row r="13" spans="1:37" ht="21" x14ac:dyDescent="0.35">
      <c r="A13" t="s">
        <v>82</v>
      </c>
      <c r="B13" s="151"/>
      <c r="C13" s="77"/>
      <c r="D13" s="89" t="s">
        <v>0</v>
      </c>
      <c r="E13" s="92"/>
      <c r="F13" s="93"/>
      <c r="G13" s="86"/>
      <c r="H13" s="24"/>
      <c r="I13" s="99"/>
      <c r="J13" s="30"/>
      <c r="K13" s="18"/>
      <c r="L13" s="31"/>
      <c r="M13" s="32"/>
      <c r="N13" s="3"/>
      <c r="O13" s="17"/>
      <c r="P13" s="177">
        <v>45565</v>
      </c>
      <c r="Q13" s="171">
        <v>45533</v>
      </c>
      <c r="R13" s="164">
        <v>45482</v>
      </c>
      <c r="S13" s="95"/>
      <c r="T13" s="95"/>
      <c r="U13" s="95"/>
      <c r="V13" s="95"/>
      <c r="W13" s="95"/>
      <c r="X13" s="95"/>
      <c r="Y13" s="95"/>
      <c r="Z13" s="48"/>
      <c r="AA13" s="48"/>
      <c r="AB13" s="53"/>
      <c r="AC13" s="53"/>
      <c r="AD13" s="53"/>
      <c r="AE13" s="33"/>
      <c r="AF13" s="33"/>
      <c r="AG13" s="33"/>
      <c r="AH13" s="33">
        <v>0</v>
      </c>
      <c r="AI13" s="8"/>
      <c r="AJ13" s="9"/>
    </row>
    <row r="14" spans="1:37" ht="21" x14ac:dyDescent="0.35">
      <c r="B14" s="151"/>
      <c r="C14" s="77"/>
      <c r="D14" s="10" t="s">
        <v>36</v>
      </c>
      <c r="E14" s="11">
        <f>I14</f>
        <v>28200</v>
      </c>
      <c r="F14" s="19">
        <f>J14</f>
        <v>18400</v>
      </c>
      <c r="G14" s="86"/>
      <c r="H14" s="24"/>
      <c r="I14" s="14">
        <f>MROUND(L14+48,100)</f>
        <v>28200</v>
      </c>
      <c r="J14" s="15">
        <f>MROUND(M14+48,100)</f>
        <v>18400</v>
      </c>
      <c r="K14" s="18"/>
      <c r="L14" s="3">
        <f t="shared" si="0"/>
        <v>28200</v>
      </c>
      <c r="M14" s="4">
        <f t="shared" si="1"/>
        <v>18330</v>
      </c>
      <c r="N14" s="3"/>
      <c r="O14" s="17"/>
      <c r="P14" s="176">
        <v>14100</v>
      </c>
      <c r="Q14" s="170">
        <v>15100</v>
      </c>
      <c r="R14" s="167">
        <v>9800</v>
      </c>
      <c r="S14" s="163">
        <v>9800</v>
      </c>
      <c r="T14" s="102">
        <v>9800</v>
      </c>
      <c r="U14" s="102">
        <v>9800</v>
      </c>
      <c r="V14" s="102">
        <v>9800</v>
      </c>
      <c r="W14" s="97">
        <v>8000</v>
      </c>
      <c r="X14" s="97">
        <v>8000</v>
      </c>
      <c r="Y14" s="97">
        <v>8000</v>
      </c>
      <c r="Z14" s="61">
        <v>6562.5</v>
      </c>
      <c r="AA14" s="61">
        <f>AC14*1.25</f>
        <v>6562.5</v>
      </c>
      <c r="AB14" s="52">
        <v>5250</v>
      </c>
      <c r="AC14" s="52">
        <v>5250</v>
      </c>
      <c r="AD14" s="52">
        <v>5250</v>
      </c>
      <c r="AE14" s="40">
        <v>5250</v>
      </c>
      <c r="AF14" s="40">
        <v>5250</v>
      </c>
      <c r="AG14" s="40">
        <v>5250</v>
      </c>
      <c r="AH14" s="33">
        <v>4687.5</v>
      </c>
      <c r="AI14" s="33">
        <v>3750</v>
      </c>
      <c r="AJ14" s="20">
        <v>45138</v>
      </c>
      <c r="AK14" s="22"/>
    </row>
    <row r="15" spans="1:37" ht="21" hidden="1" x14ac:dyDescent="0.35">
      <c r="B15" s="151"/>
      <c r="C15" s="77" t="s">
        <v>111</v>
      </c>
      <c r="D15" s="10" t="s">
        <v>20</v>
      </c>
      <c r="E15" s="11">
        <f t="shared" ref="E15:F16" si="9">I15</f>
        <v>2900</v>
      </c>
      <c r="F15" s="19">
        <f t="shared" si="9"/>
        <v>1900</v>
      </c>
      <c r="G15" s="86"/>
      <c r="H15" s="24"/>
      <c r="I15" s="14">
        <f t="shared" ref="I15:J16" si="10">MROUND(L15+48,100)</f>
        <v>2900</v>
      </c>
      <c r="J15" s="15">
        <f t="shared" si="10"/>
        <v>1900</v>
      </c>
      <c r="K15" s="18"/>
      <c r="L15" s="3">
        <f t="shared" si="0"/>
        <v>2820</v>
      </c>
      <c r="M15" s="4">
        <f t="shared" si="1"/>
        <v>1833</v>
      </c>
      <c r="N15" s="3"/>
      <c r="O15" s="17"/>
      <c r="P15" s="175">
        <f>P14/10</f>
        <v>1410</v>
      </c>
      <c r="Q15" s="166">
        <f>Q14/10</f>
        <v>1510</v>
      </c>
      <c r="R15" s="166">
        <f>R14/10</f>
        <v>980</v>
      </c>
      <c r="S15" s="48">
        <v>995</v>
      </c>
      <c r="T15" s="160">
        <v>995</v>
      </c>
      <c r="U15" s="48">
        <v>995</v>
      </c>
      <c r="V15" s="48">
        <v>995</v>
      </c>
      <c r="W15" s="48">
        <v>995</v>
      </c>
      <c r="X15" s="48">
        <v>995</v>
      </c>
      <c r="Y15" s="48">
        <v>995</v>
      </c>
      <c r="Z15" s="48">
        <v>815</v>
      </c>
      <c r="AA15" s="48">
        <v>815</v>
      </c>
      <c r="AB15" s="53">
        <v>815</v>
      </c>
      <c r="AC15" s="53">
        <v>815</v>
      </c>
      <c r="AD15" s="53">
        <v>815</v>
      </c>
      <c r="AE15" s="40">
        <v>815</v>
      </c>
      <c r="AF15" s="40">
        <v>815</v>
      </c>
      <c r="AG15" s="40">
        <v>815</v>
      </c>
      <c r="AH15" s="33">
        <v>727.5</v>
      </c>
      <c r="AI15" s="8">
        <v>582</v>
      </c>
      <c r="AJ15" s="20" t="s">
        <v>32</v>
      </c>
    </row>
    <row r="16" spans="1:37" ht="21" x14ac:dyDescent="0.35">
      <c r="B16" s="151"/>
      <c r="C16" s="77"/>
      <c r="D16" s="10" t="s">
        <v>18</v>
      </c>
      <c r="E16" s="11">
        <f t="shared" si="9"/>
        <v>1900</v>
      </c>
      <c r="F16" s="19">
        <f t="shared" si="9"/>
        <v>1200</v>
      </c>
      <c r="G16" s="86"/>
      <c r="H16" s="24"/>
      <c r="I16" s="14">
        <f t="shared" si="10"/>
        <v>1900</v>
      </c>
      <c r="J16" s="15">
        <f t="shared" si="10"/>
        <v>1200</v>
      </c>
      <c r="K16" s="18"/>
      <c r="L16" s="3">
        <f t="shared" si="0"/>
        <v>1819.3548387096773</v>
      </c>
      <c r="M16" s="4">
        <f t="shared" si="1"/>
        <v>1182.5806451612902</v>
      </c>
      <c r="N16" s="3"/>
      <c r="O16" s="17"/>
      <c r="P16" s="64">
        <f>P14/15.5</f>
        <v>909.67741935483866</v>
      </c>
      <c r="Q16" s="166">
        <f>Q14/15.5</f>
        <v>974.19354838709683</v>
      </c>
      <c r="R16" s="166">
        <f>R14/15.5</f>
        <v>632.25806451612902</v>
      </c>
      <c r="S16" s="48">
        <v>500</v>
      </c>
      <c r="T16" s="160">
        <v>500</v>
      </c>
      <c r="U16" s="48">
        <v>500</v>
      </c>
      <c r="V16" s="48">
        <v>500</v>
      </c>
      <c r="W16" s="48">
        <v>500</v>
      </c>
      <c r="X16" s="48">
        <v>500</v>
      </c>
      <c r="Y16" s="48">
        <v>500</v>
      </c>
      <c r="Z16" s="48">
        <v>407</v>
      </c>
      <c r="AA16" s="48">
        <v>407</v>
      </c>
      <c r="AB16" s="53">
        <v>407</v>
      </c>
      <c r="AC16" s="53">
        <v>407</v>
      </c>
      <c r="AD16" s="53">
        <v>407</v>
      </c>
      <c r="AE16" s="40">
        <v>407</v>
      </c>
      <c r="AF16" s="40">
        <v>407</v>
      </c>
      <c r="AG16" s="40">
        <v>407</v>
      </c>
      <c r="AH16" s="33">
        <v>363.75</v>
      </c>
      <c r="AI16" s="8">
        <v>291</v>
      </c>
      <c r="AJ16" s="20" t="s">
        <v>33</v>
      </c>
    </row>
    <row r="17" spans="1:37" ht="21" x14ac:dyDescent="0.35">
      <c r="A17" t="s">
        <v>83</v>
      </c>
      <c r="B17" s="151"/>
      <c r="C17" s="77"/>
      <c r="D17" s="89" t="s">
        <v>9</v>
      </c>
      <c r="E17" s="92"/>
      <c r="F17" s="93"/>
      <c r="G17" s="86"/>
      <c r="H17" s="24"/>
      <c r="I17" s="99"/>
      <c r="J17" s="30"/>
      <c r="K17" s="18"/>
      <c r="L17" s="31"/>
      <c r="M17" s="32"/>
      <c r="N17" s="3"/>
      <c r="O17" s="17"/>
      <c r="P17" s="177">
        <v>45565</v>
      </c>
      <c r="Q17" s="164">
        <v>45482</v>
      </c>
      <c r="R17" s="164">
        <v>45482</v>
      </c>
      <c r="S17" s="145">
        <v>45455</v>
      </c>
      <c r="T17" s="155">
        <v>45453</v>
      </c>
      <c r="U17" s="145">
        <v>45359</v>
      </c>
      <c r="V17" s="145">
        <v>45359</v>
      </c>
      <c r="W17" s="95"/>
      <c r="X17" s="95"/>
      <c r="Y17" s="95"/>
      <c r="Z17" s="48"/>
      <c r="AA17" s="48"/>
      <c r="AB17" s="53"/>
      <c r="AC17" s="53"/>
      <c r="AD17" s="53"/>
      <c r="AE17" s="33"/>
      <c r="AF17" s="33"/>
      <c r="AG17" s="33"/>
      <c r="AH17" s="33">
        <v>0</v>
      </c>
      <c r="AI17" s="8"/>
      <c r="AJ17" s="9"/>
    </row>
    <row r="18" spans="1:37" ht="21" x14ac:dyDescent="0.35">
      <c r="B18" s="151"/>
      <c r="C18" s="77"/>
      <c r="D18" s="10" t="s">
        <v>21</v>
      </c>
      <c r="E18" s="11">
        <f t="shared" ref="E18:F19" si="11">I18</f>
        <v>21500</v>
      </c>
      <c r="F18" s="19">
        <f t="shared" si="11"/>
        <v>14000</v>
      </c>
      <c r="G18" s="86"/>
      <c r="H18" s="24"/>
      <c r="I18" s="14">
        <f>MROUND(L18+48,100)</f>
        <v>21500</v>
      </c>
      <c r="J18" s="15">
        <f>MROUND(M18+48,100)</f>
        <v>14000</v>
      </c>
      <c r="K18" s="18"/>
      <c r="L18" s="3">
        <f t="shared" si="0"/>
        <v>21500</v>
      </c>
      <c r="M18" s="4">
        <f t="shared" si="1"/>
        <v>13975</v>
      </c>
      <c r="N18" s="3"/>
      <c r="O18" s="49"/>
      <c r="P18" s="176">
        <v>10750</v>
      </c>
      <c r="Q18" s="102">
        <v>8200</v>
      </c>
      <c r="R18" s="102">
        <v>8200</v>
      </c>
      <c r="S18" s="163">
        <v>8200</v>
      </c>
      <c r="T18" s="161">
        <v>8200</v>
      </c>
      <c r="U18" s="147">
        <v>8500</v>
      </c>
      <c r="V18" s="102">
        <v>8500</v>
      </c>
      <c r="W18" s="144">
        <v>9200</v>
      </c>
      <c r="X18" s="102">
        <v>6400</v>
      </c>
      <c r="Y18" s="61">
        <v>4375</v>
      </c>
      <c r="Z18" s="61">
        <v>4375</v>
      </c>
      <c r="AA18" s="61">
        <f>AC18*1.25</f>
        <v>4375</v>
      </c>
      <c r="AB18" s="54">
        <v>3500</v>
      </c>
      <c r="AC18" s="54">
        <v>3500</v>
      </c>
      <c r="AD18" s="54">
        <v>3500</v>
      </c>
      <c r="AE18" s="50">
        <v>3101</v>
      </c>
      <c r="AF18" s="38">
        <v>3000</v>
      </c>
      <c r="AG18" s="38">
        <v>3000</v>
      </c>
      <c r="AH18" s="33">
        <v>3102.5</v>
      </c>
      <c r="AI18" s="33">
        <v>2482</v>
      </c>
      <c r="AJ18" s="20">
        <v>45146</v>
      </c>
      <c r="AK18" s="22"/>
    </row>
    <row r="19" spans="1:37" ht="21" x14ac:dyDescent="0.35">
      <c r="B19" s="151"/>
      <c r="C19" s="77"/>
      <c r="D19" s="10" t="s">
        <v>19</v>
      </c>
      <c r="E19" s="11">
        <f t="shared" si="11"/>
        <v>2500</v>
      </c>
      <c r="F19" s="19">
        <f t="shared" si="11"/>
        <v>1700</v>
      </c>
      <c r="G19" s="86"/>
      <c r="H19" s="24"/>
      <c r="I19" s="14">
        <f>MROUND(L19+48,100)</f>
        <v>2500</v>
      </c>
      <c r="J19" s="15">
        <f>MROUND(M19+48,100)</f>
        <v>1700</v>
      </c>
      <c r="K19" s="18"/>
      <c r="L19" s="3">
        <f t="shared" si="0"/>
        <v>2497.0963995354241</v>
      </c>
      <c r="M19" s="4">
        <f t="shared" si="1"/>
        <v>1623.1126596980257</v>
      </c>
      <c r="N19" s="3"/>
      <c r="O19" s="17"/>
      <c r="P19" s="64">
        <f t="shared" ref="P19:W19" si="12">P18/8.61</f>
        <v>1248.548199767712</v>
      </c>
      <c r="Q19" s="160">
        <f t="shared" ref="Q19" si="13">Q18/8.61</f>
        <v>952.38095238095241</v>
      </c>
      <c r="R19" s="160">
        <f t="shared" si="12"/>
        <v>952.38095238095241</v>
      </c>
      <c r="S19" s="48">
        <f t="shared" si="12"/>
        <v>952.38095238095241</v>
      </c>
      <c r="T19" s="159">
        <f t="shared" si="12"/>
        <v>952.38095238095241</v>
      </c>
      <c r="U19" s="48">
        <f t="shared" si="12"/>
        <v>987.22415795586539</v>
      </c>
      <c r="V19" s="48">
        <f t="shared" si="12"/>
        <v>987.22415795586539</v>
      </c>
      <c r="W19" s="48">
        <f t="shared" si="12"/>
        <v>1068.5249709639954</v>
      </c>
      <c r="X19" s="48">
        <v>743.32171893147506</v>
      </c>
      <c r="Y19" s="48">
        <v>508.13008130081306</v>
      </c>
      <c r="Z19" s="48">
        <v>508.13008130081306</v>
      </c>
      <c r="AA19" s="48">
        <f>AA18/8.61</f>
        <v>508.13008130081306</v>
      </c>
      <c r="AB19" s="53">
        <f>AB18/8.61</f>
        <v>406.50406504065046</v>
      </c>
      <c r="AC19" s="53">
        <v>406.50406504065046</v>
      </c>
      <c r="AD19" s="53">
        <v>406.50406504065046</v>
      </c>
      <c r="AE19" s="38">
        <v>360.16260162601628</v>
      </c>
      <c r="AF19" s="38">
        <v>348.43205574912895</v>
      </c>
      <c r="AG19" s="38">
        <v>348.43205574912895</v>
      </c>
      <c r="AH19" s="33">
        <v>360</v>
      </c>
      <c r="AI19" s="8">
        <v>288</v>
      </c>
      <c r="AJ19" s="9" t="s">
        <v>34</v>
      </c>
    </row>
    <row r="20" spans="1:37" ht="21" x14ac:dyDescent="0.35">
      <c r="A20" t="s">
        <v>84</v>
      </c>
      <c r="B20" s="151"/>
      <c r="C20" s="77"/>
      <c r="D20" s="89" t="s">
        <v>10</v>
      </c>
      <c r="E20" s="92"/>
      <c r="F20" s="93"/>
      <c r="G20" s="86"/>
      <c r="H20" s="24"/>
      <c r="I20" s="99"/>
      <c r="J20" s="30"/>
      <c r="K20" s="18"/>
      <c r="L20" s="31"/>
      <c r="M20" s="32"/>
      <c r="N20" s="3"/>
      <c r="O20" s="17"/>
      <c r="P20" s="177">
        <v>45565</v>
      </c>
      <c r="Q20" s="164">
        <v>45503</v>
      </c>
      <c r="R20" s="164">
        <v>45482</v>
      </c>
      <c r="S20" s="95"/>
      <c r="T20" s="95"/>
      <c r="U20" s="95"/>
      <c r="V20" s="95"/>
      <c r="W20" s="95"/>
      <c r="X20" s="95"/>
      <c r="Y20" s="95"/>
      <c r="Z20" s="48"/>
      <c r="AA20" s="48"/>
      <c r="AB20" s="53"/>
      <c r="AC20" s="53"/>
      <c r="AD20" s="53"/>
      <c r="AE20" s="33"/>
      <c r="AF20" s="33"/>
      <c r="AG20" s="33"/>
      <c r="AH20" s="33">
        <v>0</v>
      </c>
      <c r="AI20" s="8"/>
      <c r="AJ20" s="9"/>
    </row>
    <row r="21" spans="1:37" ht="21" x14ac:dyDescent="0.35">
      <c r="B21" s="151"/>
      <c r="C21" s="77"/>
      <c r="D21" s="12" t="s">
        <v>1</v>
      </c>
      <c r="E21" s="13">
        <f t="shared" ref="E21:F22" si="14">I21</f>
        <v>14000</v>
      </c>
      <c r="F21" s="19">
        <f t="shared" si="14"/>
        <v>9100</v>
      </c>
      <c r="G21" s="86"/>
      <c r="H21" s="24"/>
      <c r="I21" s="14">
        <f>MROUND(L21+48,100)</f>
        <v>14000</v>
      </c>
      <c r="J21" s="15">
        <f>MROUND(M21+48,100)</f>
        <v>9100</v>
      </c>
      <c r="K21" s="18"/>
      <c r="L21" s="3">
        <f>P21*2</f>
        <v>14000</v>
      </c>
      <c r="M21" s="4">
        <f>P21*1.3</f>
        <v>9100</v>
      </c>
      <c r="N21" s="3"/>
      <c r="O21" s="17"/>
      <c r="P21" s="176">
        <v>7000</v>
      </c>
      <c r="Q21" s="167">
        <v>3600</v>
      </c>
      <c r="R21" s="167">
        <v>3300</v>
      </c>
      <c r="S21" s="147">
        <v>3300</v>
      </c>
      <c r="T21" s="102">
        <v>3300</v>
      </c>
      <c r="U21" s="147">
        <v>3300</v>
      </c>
      <c r="V21" s="102">
        <v>3300</v>
      </c>
      <c r="W21" s="61">
        <f>AC21*1.25</f>
        <v>4125</v>
      </c>
      <c r="X21" s="61">
        <v>4125</v>
      </c>
      <c r="Y21" s="61">
        <v>4125</v>
      </c>
      <c r="Z21" s="61">
        <v>4125</v>
      </c>
      <c r="AA21" s="61">
        <f>AC21*1.25</f>
        <v>4125</v>
      </c>
      <c r="AB21" s="45">
        <v>3300</v>
      </c>
      <c r="AC21" s="45">
        <v>3300</v>
      </c>
      <c r="AD21" s="52">
        <v>2400</v>
      </c>
      <c r="AE21" s="33">
        <v>2250</v>
      </c>
      <c r="AF21" s="33">
        <v>2250</v>
      </c>
      <c r="AG21" s="33">
        <v>2250</v>
      </c>
      <c r="AH21" s="33">
        <v>2250</v>
      </c>
      <c r="AI21" s="33">
        <v>1800</v>
      </c>
      <c r="AJ21" s="20">
        <v>45138</v>
      </c>
      <c r="AK21" s="22"/>
    </row>
    <row r="22" spans="1:37" ht="21" x14ac:dyDescent="0.35">
      <c r="B22" s="151"/>
      <c r="C22" s="77"/>
      <c r="D22" s="12" t="s">
        <v>28</v>
      </c>
      <c r="E22" s="13">
        <f t="shared" si="14"/>
        <v>5100</v>
      </c>
      <c r="F22" s="19">
        <f t="shared" si="14"/>
        <v>3300</v>
      </c>
      <c r="G22" s="86"/>
      <c r="H22" s="24"/>
      <c r="I22" s="14">
        <f>MROUND(L22+48,100)</f>
        <v>5100</v>
      </c>
      <c r="J22" s="15">
        <f>MROUND(M22+48,100)</f>
        <v>3300</v>
      </c>
      <c r="K22" s="18"/>
      <c r="L22" s="3">
        <f t="shared" si="0"/>
        <v>5054.1516245487364</v>
      </c>
      <c r="M22" s="4">
        <f t="shared" si="1"/>
        <v>3285.1985559566788</v>
      </c>
      <c r="N22" s="3"/>
      <c r="O22" s="17"/>
      <c r="P22" s="64">
        <f>P21/2.77</f>
        <v>2527.0758122743682</v>
      </c>
      <c r="Q22" s="166">
        <v>1300</v>
      </c>
      <c r="R22" s="166">
        <v>1200</v>
      </c>
      <c r="S22" s="33">
        <f t="shared" ref="S22:W22" si="15">S21/6.7</f>
        <v>492.53731343283579</v>
      </c>
      <c r="T22" s="160">
        <f t="shared" si="15"/>
        <v>492.53731343283579</v>
      </c>
      <c r="U22" s="48">
        <f t="shared" si="15"/>
        <v>492.53731343283579</v>
      </c>
      <c r="V22" s="48">
        <f t="shared" si="15"/>
        <v>492.53731343283579</v>
      </c>
      <c r="W22" s="48">
        <f t="shared" si="15"/>
        <v>615.67164179104475</v>
      </c>
      <c r="X22" s="48">
        <v>615.67164179104475</v>
      </c>
      <c r="Y22" s="48">
        <v>615.67164179104475</v>
      </c>
      <c r="Z22" s="48">
        <v>615.67164179104475</v>
      </c>
      <c r="AA22" s="48">
        <f>AA21/6.7</f>
        <v>615.67164179104475</v>
      </c>
      <c r="AB22" s="53">
        <f>AB21/6.7</f>
        <v>492.53731343283579</v>
      </c>
      <c r="AC22" s="53">
        <v>492.53731343283579</v>
      </c>
      <c r="AD22" s="53">
        <v>358.20895522388059</v>
      </c>
      <c r="AE22" s="33">
        <v>625</v>
      </c>
      <c r="AF22" s="33">
        <v>625</v>
      </c>
      <c r="AG22" s="33">
        <v>625</v>
      </c>
      <c r="AH22" s="33">
        <v>625</v>
      </c>
      <c r="AI22" s="8">
        <v>500</v>
      </c>
      <c r="AJ22" s="9" t="s">
        <v>35</v>
      </c>
    </row>
    <row r="23" spans="1:37" ht="21" x14ac:dyDescent="0.35">
      <c r="A23" t="s">
        <v>82</v>
      </c>
      <c r="B23" s="153"/>
      <c r="C23" s="77"/>
      <c r="D23" s="89" t="s">
        <v>37</v>
      </c>
      <c r="E23" s="92"/>
      <c r="F23" s="93"/>
      <c r="G23" s="86"/>
      <c r="H23" s="24"/>
      <c r="I23" s="99"/>
      <c r="J23" s="30"/>
      <c r="K23" s="18"/>
      <c r="L23" s="31"/>
      <c r="M23" s="32"/>
      <c r="N23" s="3"/>
      <c r="O23" s="17"/>
      <c r="P23" s="177">
        <v>45565</v>
      </c>
      <c r="Q23" s="145">
        <v>45482</v>
      </c>
      <c r="R23" s="145">
        <v>45482</v>
      </c>
      <c r="S23" s="95"/>
      <c r="T23" s="95"/>
      <c r="U23" s="95"/>
      <c r="V23" s="95"/>
      <c r="W23" s="95"/>
      <c r="X23" s="95"/>
      <c r="Y23" s="95"/>
      <c r="Z23" s="48"/>
      <c r="AA23" s="48"/>
      <c r="AB23" s="53"/>
      <c r="AC23" s="53"/>
      <c r="AD23" s="53"/>
      <c r="AE23" s="33"/>
      <c r="AF23" s="33"/>
      <c r="AG23" s="33"/>
      <c r="AH23" s="33">
        <v>0</v>
      </c>
      <c r="AI23" s="8"/>
      <c r="AJ23" s="9"/>
    </row>
    <row r="24" spans="1:37" ht="21" x14ac:dyDescent="0.35">
      <c r="B24" s="153"/>
      <c r="C24" s="77"/>
      <c r="D24" s="12" t="s">
        <v>37</v>
      </c>
      <c r="E24" s="13">
        <f t="shared" ref="E24:F24" si="16">I24</f>
        <v>2000</v>
      </c>
      <c r="F24" s="19">
        <f t="shared" si="16"/>
        <v>1300</v>
      </c>
      <c r="G24" s="86"/>
      <c r="H24" s="24"/>
      <c r="I24" s="14">
        <f>MROUND(L24+48,100)</f>
        <v>2000</v>
      </c>
      <c r="J24" s="15">
        <f>MROUND(M24+48,100)</f>
        <v>1300</v>
      </c>
      <c r="K24" s="18"/>
      <c r="L24" s="3">
        <f>P24*2</f>
        <v>1980</v>
      </c>
      <c r="M24" s="4">
        <f>P24*1.3</f>
        <v>1287</v>
      </c>
      <c r="N24" s="3"/>
      <c r="O24" s="17"/>
      <c r="P24" s="176">
        <v>990</v>
      </c>
      <c r="Q24" s="102">
        <v>896</v>
      </c>
      <c r="R24" s="102">
        <v>896</v>
      </c>
      <c r="S24" s="163">
        <v>896</v>
      </c>
      <c r="T24" s="102">
        <v>896</v>
      </c>
      <c r="U24" s="102">
        <v>896</v>
      </c>
      <c r="V24" s="102">
        <v>896</v>
      </c>
      <c r="W24" s="61">
        <v>985.34</v>
      </c>
      <c r="X24" s="97">
        <v>985.34</v>
      </c>
      <c r="Y24" s="97">
        <v>985.34</v>
      </c>
      <c r="Z24" s="61">
        <v>687.5</v>
      </c>
      <c r="AA24" s="61">
        <f>AC24*1.25</f>
        <v>687.5</v>
      </c>
      <c r="AB24" s="45">
        <v>550</v>
      </c>
      <c r="AC24" s="45">
        <v>550</v>
      </c>
      <c r="AD24" s="52">
        <v>462</v>
      </c>
      <c r="AE24" s="33">
        <v>462</v>
      </c>
      <c r="AF24" s="33">
        <v>462</v>
      </c>
      <c r="AG24" s="33">
        <v>462</v>
      </c>
      <c r="AH24" s="33">
        <v>2250</v>
      </c>
      <c r="AI24" s="33">
        <v>1800</v>
      </c>
      <c r="AJ24" s="20">
        <v>45138</v>
      </c>
      <c r="AK24" s="22"/>
    </row>
    <row r="25" spans="1:37" ht="21" customHeight="1" x14ac:dyDescent="0.35">
      <c r="A25" t="s">
        <v>82</v>
      </c>
      <c r="B25" s="153"/>
      <c r="C25" s="77"/>
      <c r="D25" s="89" t="s">
        <v>71</v>
      </c>
      <c r="E25" s="92"/>
      <c r="F25" s="93"/>
      <c r="G25" s="86"/>
      <c r="H25" s="24"/>
      <c r="I25" s="99"/>
      <c r="J25" s="30"/>
      <c r="K25" s="18"/>
      <c r="L25" s="31"/>
      <c r="M25" s="32"/>
      <c r="N25" s="3"/>
      <c r="O25" s="17"/>
      <c r="P25" s="177">
        <v>45565</v>
      </c>
      <c r="Q25" s="171">
        <v>45533</v>
      </c>
      <c r="R25" s="145">
        <v>45482</v>
      </c>
      <c r="S25" s="95"/>
      <c r="T25" s="95"/>
      <c r="U25" s="95"/>
      <c r="V25" s="95"/>
      <c r="W25" s="95"/>
      <c r="X25" s="95"/>
      <c r="Y25" s="95"/>
      <c r="Z25" s="48"/>
      <c r="AA25" s="48"/>
      <c r="AB25" s="53"/>
      <c r="AC25" s="53"/>
      <c r="AD25" s="53"/>
      <c r="AE25" s="33"/>
      <c r="AF25" s="33"/>
      <c r="AG25" s="33"/>
      <c r="AH25" s="33">
        <v>0</v>
      </c>
      <c r="AI25" s="8"/>
      <c r="AJ25" s="9"/>
    </row>
    <row r="26" spans="1:37" ht="21" customHeight="1" x14ac:dyDescent="0.35">
      <c r="B26" s="153"/>
      <c r="C26" s="77"/>
      <c r="D26" s="12" t="s">
        <v>72</v>
      </c>
      <c r="E26" s="13">
        <f t="shared" ref="E26:F27" si="17">I26</f>
        <v>40400</v>
      </c>
      <c r="F26" s="19">
        <f t="shared" si="17"/>
        <v>26300</v>
      </c>
      <c r="G26" s="86"/>
      <c r="H26" s="24"/>
      <c r="I26" s="14">
        <f>MROUND(L26+48,100)</f>
        <v>40400</v>
      </c>
      <c r="J26" s="15">
        <f>MROUND(M26+48,100)</f>
        <v>26300</v>
      </c>
      <c r="K26" s="18"/>
      <c r="L26" s="3">
        <f>P26*2</f>
        <v>40350</v>
      </c>
      <c r="M26" s="4">
        <f>P26*1.3</f>
        <v>26227.5</v>
      </c>
      <c r="N26" s="3"/>
      <c r="O26" s="17"/>
      <c r="P26" s="176">
        <v>20175</v>
      </c>
      <c r="Q26" s="147">
        <v>21175</v>
      </c>
      <c r="R26" s="102">
        <v>20175</v>
      </c>
      <c r="S26" s="163">
        <v>20175</v>
      </c>
      <c r="T26" s="45">
        <v>20175</v>
      </c>
      <c r="U26" s="61">
        <v>20175</v>
      </c>
      <c r="V26" s="61">
        <v>20175</v>
      </c>
      <c r="W26" s="61">
        <v>20175</v>
      </c>
      <c r="X26" s="144">
        <v>20175</v>
      </c>
      <c r="Y26" s="97"/>
      <c r="Z26" s="61"/>
      <c r="AA26" s="61"/>
      <c r="AB26" s="45"/>
      <c r="AC26" s="45"/>
      <c r="AD26" s="52"/>
      <c r="AE26" s="33"/>
      <c r="AF26" s="33"/>
      <c r="AG26" s="33"/>
      <c r="AH26" s="33"/>
      <c r="AI26" s="33"/>
      <c r="AJ26" s="20"/>
      <c r="AK26" s="22"/>
    </row>
    <row r="27" spans="1:37" ht="21" x14ac:dyDescent="0.35">
      <c r="B27" s="153"/>
      <c r="C27" s="77"/>
      <c r="D27" s="12" t="s">
        <v>109</v>
      </c>
      <c r="E27" s="13">
        <f t="shared" si="17"/>
        <v>8300</v>
      </c>
      <c r="F27" s="19">
        <f t="shared" si="17"/>
        <v>5400</v>
      </c>
      <c r="G27" s="86"/>
      <c r="H27" s="24"/>
      <c r="I27" s="14">
        <f>MROUND(L27+48,100)</f>
        <v>8300</v>
      </c>
      <c r="J27" s="15">
        <f>MROUND(M27+48,100)</f>
        <v>5400</v>
      </c>
      <c r="K27" s="18"/>
      <c r="L27" s="3">
        <f>P27*2</f>
        <v>8234.6938775510207</v>
      </c>
      <c r="M27" s="4">
        <f>P27*1.3</f>
        <v>5352.5510204081638</v>
      </c>
      <c r="N27" s="3"/>
      <c r="O27" s="17"/>
      <c r="P27" s="178">
        <f>P26/4.9</f>
        <v>4117.3469387755104</v>
      </c>
      <c r="Q27" s="45">
        <f>Q26/4.9</f>
        <v>4321.4285714285716</v>
      </c>
      <c r="R27" s="45">
        <f>R26/4.9</f>
        <v>4117.3469387755104</v>
      </c>
      <c r="S27" s="61"/>
      <c r="T27" s="61"/>
      <c r="U27" s="61"/>
      <c r="V27" s="61"/>
      <c r="W27" s="61"/>
      <c r="X27" s="144"/>
      <c r="Y27" s="97"/>
      <c r="Z27" s="61"/>
      <c r="AA27" s="61"/>
      <c r="AB27" s="45"/>
      <c r="AC27" s="45"/>
      <c r="AD27" s="52"/>
      <c r="AE27" s="33"/>
      <c r="AF27" s="33"/>
      <c r="AG27" s="33"/>
      <c r="AH27" s="33"/>
      <c r="AI27" s="33"/>
      <c r="AJ27" s="20"/>
      <c r="AK27" s="22"/>
    </row>
    <row r="28" spans="1:37" ht="9.9499999999999993" customHeight="1" x14ac:dyDescent="0.35">
      <c r="C28" s="78"/>
      <c r="D28" s="79"/>
      <c r="E28" s="80"/>
      <c r="F28" s="87"/>
      <c r="G28" s="88"/>
      <c r="H28" s="24"/>
      <c r="I28" s="14"/>
      <c r="J28" s="15"/>
      <c r="K28" s="18"/>
      <c r="L28" s="3"/>
      <c r="M28" s="3"/>
      <c r="N28" s="3"/>
      <c r="O28" s="17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3"/>
      <c r="AC28" s="63"/>
      <c r="AD28" s="63"/>
      <c r="AE28" s="63"/>
      <c r="AF28" s="63"/>
      <c r="AG28" s="63"/>
      <c r="AH28" s="64"/>
      <c r="AI28" s="25"/>
      <c r="AJ28" s="26"/>
    </row>
    <row r="31" spans="1:37" ht="9.9499999999999993" customHeight="1" x14ac:dyDescent="0.25">
      <c r="C31" s="74"/>
      <c r="D31" s="75"/>
      <c r="E31" s="75"/>
      <c r="F31" s="75"/>
      <c r="G31" s="76"/>
    </row>
    <row r="32" spans="1:37" s="1" customFormat="1" ht="24.75" x14ac:dyDescent="0.5">
      <c r="A32"/>
      <c r="B32"/>
      <c r="C32" s="77"/>
      <c r="D32" s="213" t="s">
        <v>62</v>
      </c>
      <c r="E32" s="214"/>
      <c r="F32" s="215"/>
      <c r="G32" s="86"/>
      <c r="H32" s="24"/>
      <c r="I32" s="21" t="s">
        <v>112</v>
      </c>
      <c r="J32" s="16"/>
      <c r="K32" s="18"/>
      <c r="L32" s="2">
        <v>2.5</v>
      </c>
      <c r="M32" s="5">
        <v>1.5</v>
      </c>
      <c r="N32" s="3"/>
      <c r="O32"/>
      <c r="P32" s="179"/>
      <c r="Q32" s="179"/>
      <c r="R32" s="179"/>
      <c r="S32" s="179"/>
      <c r="T32" s="179"/>
      <c r="U32" s="179"/>
      <c r="V32" s="179"/>
      <c r="W32" s="179"/>
      <c r="X32" s="179"/>
      <c r="Y32" s="105"/>
      <c r="Z32" s="105"/>
      <c r="AA32" s="105"/>
      <c r="AB32" s="106"/>
      <c r="AC32" s="106"/>
      <c r="AD32" s="106"/>
      <c r="AE32" s="106"/>
      <c r="AF32" s="106"/>
      <c r="AG32" s="106"/>
      <c r="AH32" s="106"/>
      <c r="AI32" s="107"/>
      <c r="AJ32" s="107"/>
    </row>
    <row r="33" spans="3:37" ht="9.9499999999999993" customHeight="1" x14ac:dyDescent="0.35">
      <c r="C33" s="78"/>
      <c r="D33" s="73"/>
      <c r="E33" s="73"/>
      <c r="F33" s="73"/>
      <c r="G33" s="88"/>
      <c r="H33" s="24"/>
      <c r="I33" s="98"/>
      <c r="J33" s="15"/>
      <c r="K33" s="3"/>
      <c r="L33" s="3"/>
      <c r="M33" s="4"/>
      <c r="N33" s="3"/>
      <c r="O33" s="46"/>
      <c r="P33" s="110"/>
      <c r="Q33" s="110"/>
      <c r="R33" s="110"/>
      <c r="S33" s="110"/>
      <c r="T33" s="110"/>
      <c r="U33" s="110"/>
      <c r="V33" s="110"/>
      <c r="W33" s="110"/>
      <c r="X33" s="110"/>
      <c r="Y33" s="108"/>
      <c r="Z33" s="108"/>
      <c r="AA33" s="109"/>
      <c r="AB33" s="110"/>
      <c r="AC33" s="110"/>
      <c r="AD33" s="110"/>
      <c r="AE33" s="110"/>
      <c r="AF33" s="110"/>
      <c r="AG33" s="111"/>
      <c r="AH33" s="108"/>
      <c r="AI33" s="107"/>
      <c r="AJ33" s="107"/>
      <c r="AK33" s="34"/>
    </row>
    <row r="34" spans="3:37" ht="9.9499999999999993" customHeight="1" x14ac:dyDescent="0.35">
      <c r="C34" s="24"/>
      <c r="D34" s="180"/>
      <c r="E34" s="180"/>
      <c r="F34" s="180"/>
      <c r="G34" s="24"/>
      <c r="H34" s="24"/>
      <c r="I34" s="28"/>
      <c r="J34" s="15"/>
      <c r="K34" s="3"/>
      <c r="L34" s="3"/>
      <c r="M34" s="3"/>
      <c r="N34" s="3"/>
      <c r="O34" s="46"/>
      <c r="P34" s="110"/>
      <c r="Q34" s="110"/>
      <c r="R34" s="110"/>
      <c r="S34" s="110"/>
      <c r="T34" s="110"/>
      <c r="U34" s="110"/>
      <c r="V34" s="110"/>
      <c r="W34" s="110"/>
      <c r="X34" s="110"/>
      <c r="Y34" s="108"/>
      <c r="Z34" s="108"/>
      <c r="AA34" s="109"/>
      <c r="AB34" s="110"/>
      <c r="AC34" s="110"/>
      <c r="AD34" s="110"/>
      <c r="AE34" s="110"/>
      <c r="AF34" s="110"/>
      <c r="AG34" s="111"/>
      <c r="AH34" s="108"/>
      <c r="AI34" s="107"/>
      <c r="AJ34" s="107"/>
      <c r="AK34" s="34"/>
    </row>
    <row r="35" spans="3:37" ht="9.9499999999999993" customHeight="1" x14ac:dyDescent="0.3">
      <c r="C35" s="81"/>
      <c r="D35" s="82"/>
      <c r="E35" s="83"/>
      <c r="F35" s="84"/>
      <c r="G35" s="85"/>
    </row>
    <row r="36" spans="3:37" ht="20.25" x14ac:dyDescent="0.3">
      <c r="C36" s="77"/>
      <c r="D36" s="123" t="s">
        <v>63</v>
      </c>
      <c r="E36" s="124"/>
      <c r="F36" s="125"/>
      <c r="G36" s="86"/>
    </row>
    <row r="37" spans="3:37" ht="20.25" x14ac:dyDescent="0.3">
      <c r="C37" s="77"/>
      <c r="D37" s="10" t="s">
        <v>64</v>
      </c>
      <c r="E37" s="11">
        <v>6000</v>
      </c>
      <c r="F37" s="19">
        <v>3600</v>
      </c>
      <c r="G37" s="86"/>
    </row>
    <row r="38" spans="3:37" ht="20.25" x14ac:dyDescent="0.3">
      <c r="C38" s="77"/>
      <c r="D38" s="10" t="s">
        <v>65</v>
      </c>
      <c r="E38" s="11">
        <v>3300</v>
      </c>
      <c r="F38" s="19">
        <v>2000</v>
      </c>
      <c r="G38" s="86"/>
    </row>
    <row r="39" spans="3:37" ht="20.25" x14ac:dyDescent="0.3">
      <c r="C39" s="77"/>
      <c r="D39" s="123" t="s">
        <v>66</v>
      </c>
      <c r="E39" s="124"/>
      <c r="F39" s="125"/>
      <c r="G39" s="86"/>
    </row>
    <row r="40" spans="3:37" ht="20.25" x14ac:dyDescent="0.3">
      <c r="C40" s="77"/>
      <c r="D40" s="10" t="s">
        <v>60</v>
      </c>
      <c r="E40" s="11">
        <v>3100</v>
      </c>
      <c r="F40" s="19">
        <v>1900</v>
      </c>
      <c r="G40" s="86"/>
    </row>
    <row r="41" spans="3:37" ht="20.25" x14ac:dyDescent="0.3">
      <c r="C41" s="77"/>
      <c r="D41" s="10" t="s">
        <v>61</v>
      </c>
      <c r="E41" s="11">
        <v>1800</v>
      </c>
      <c r="F41" s="19">
        <v>1100</v>
      </c>
      <c r="G41" s="86"/>
    </row>
    <row r="42" spans="3:37" ht="20.25" x14ac:dyDescent="0.3">
      <c r="C42" s="77"/>
      <c r="D42" s="123" t="s">
        <v>52</v>
      </c>
      <c r="E42" s="124"/>
      <c r="F42" s="125"/>
      <c r="G42" s="86"/>
    </row>
    <row r="43" spans="3:37" ht="20.25" x14ac:dyDescent="0.3">
      <c r="C43" s="77"/>
      <c r="D43" s="10" t="s">
        <v>50</v>
      </c>
      <c r="E43" s="11">
        <v>3800</v>
      </c>
      <c r="F43" s="19">
        <v>2300</v>
      </c>
      <c r="G43" s="86"/>
    </row>
    <row r="44" spans="3:37" ht="20.25" x14ac:dyDescent="0.3">
      <c r="C44" s="77"/>
      <c r="D44" s="10" t="s">
        <v>56</v>
      </c>
      <c r="E44" s="11">
        <v>2000</v>
      </c>
      <c r="F44" s="19">
        <v>1200</v>
      </c>
      <c r="G44" s="86"/>
    </row>
    <row r="45" spans="3:37" ht="20.25" x14ac:dyDescent="0.3">
      <c r="C45" s="77"/>
      <c r="D45" s="123" t="s">
        <v>114</v>
      </c>
      <c r="E45" s="124"/>
      <c r="F45" s="125"/>
      <c r="G45" s="86"/>
    </row>
    <row r="46" spans="3:37" ht="20.25" x14ac:dyDescent="0.3">
      <c r="C46" s="77"/>
      <c r="D46" s="10" t="s">
        <v>50</v>
      </c>
      <c r="E46" s="11">
        <v>8000</v>
      </c>
      <c r="F46" s="19">
        <v>4800</v>
      </c>
      <c r="G46" s="86"/>
    </row>
    <row r="47" spans="3:37" ht="20.25" x14ac:dyDescent="0.3">
      <c r="C47" s="77"/>
      <c r="D47" s="10" t="s">
        <v>56</v>
      </c>
      <c r="E47" s="11">
        <v>4500</v>
      </c>
      <c r="F47" s="19">
        <v>2700</v>
      </c>
      <c r="G47" s="86"/>
    </row>
    <row r="48" spans="3:37" ht="20.25" x14ac:dyDescent="0.3">
      <c r="C48" s="77"/>
      <c r="D48" s="123" t="s">
        <v>53</v>
      </c>
      <c r="E48" s="124"/>
      <c r="F48" s="125"/>
      <c r="G48" s="86"/>
    </row>
    <row r="49" spans="3:7" ht="20.25" x14ac:dyDescent="0.3">
      <c r="C49" s="77"/>
      <c r="D49" s="10" t="s">
        <v>57</v>
      </c>
      <c r="E49" s="11">
        <v>5700</v>
      </c>
      <c r="F49" s="19">
        <v>3500</v>
      </c>
      <c r="G49" s="86"/>
    </row>
    <row r="50" spans="3:7" ht="20.25" x14ac:dyDescent="0.3">
      <c r="C50" s="77"/>
      <c r="D50" s="10" t="s">
        <v>58</v>
      </c>
      <c r="E50" s="11">
        <v>3300</v>
      </c>
      <c r="F50" s="19">
        <v>2000</v>
      </c>
      <c r="G50" s="86"/>
    </row>
    <row r="51" spans="3:7" ht="20.25" x14ac:dyDescent="0.3">
      <c r="C51" s="77"/>
      <c r="D51" s="123" t="s">
        <v>115</v>
      </c>
      <c r="E51" s="124"/>
      <c r="F51" s="125"/>
      <c r="G51" s="86"/>
    </row>
    <row r="52" spans="3:7" ht="20.25" x14ac:dyDescent="0.3">
      <c r="C52" s="77"/>
      <c r="D52" s="10" t="s">
        <v>57</v>
      </c>
      <c r="E52" s="11">
        <v>5400</v>
      </c>
      <c r="F52" s="19">
        <v>3300</v>
      </c>
      <c r="G52" s="86"/>
    </row>
    <row r="53" spans="3:7" ht="20.25" x14ac:dyDescent="0.3">
      <c r="C53" s="77"/>
      <c r="D53" s="10" t="s">
        <v>58</v>
      </c>
      <c r="E53" s="11">
        <v>3300</v>
      </c>
      <c r="F53" s="19">
        <v>2000</v>
      </c>
      <c r="G53" s="86"/>
    </row>
    <row r="54" spans="3:7" ht="20.25" x14ac:dyDescent="0.3">
      <c r="C54" s="77"/>
      <c r="D54" s="123" t="s">
        <v>68</v>
      </c>
      <c r="E54" s="124"/>
      <c r="F54" s="125"/>
      <c r="G54" s="86"/>
    </row>
    <row r="55" spans="3:7" ht="20.25" x14ac:dyDescent="0.3">
      <c r="C55" s="77"/>
      <c r="D55" s="12" t="s">
        <v>67</v>
      </c>
      <c r="E55" s="13">
        <v>3300</v>
      </c>
      <c r="F55" s="19">
        <v>2000</v>
      </c>
      <c r="G55" s="86"/>
    </row>
    <row r="56" spans="3:7" ht="20.25" x14ac:dyDescent="0.3">
      <c r="C56" s="77"/>
      <c r="D56" s="12" t="s">
        <v>69</v>
      </c>
      <c r="E56" s="13">
        <v>1800</v>
      </c>
      <c r="F56" s="19">
        <v>1100</v>
      </c>
      <c r="G56" s="86"/>
    </row>
    <row r="57" spans="3:7" ht="20.25" x14ac:dyDescent="0.3">
      <c r="C57" s="77"/>
      <c r="D57" s="123" t="s">
        <v>54</v>
      </c>
      <c r="E57" s="124"/>
      <c r="F57" s="125"/>
      <c r="G57" s="86"/>
    </row>
    <row r="58" spans="3:7" ht="20.25" x14ac:dyDescent="0.3">
      <c r="C58" s="77"/>
      <c r="D58" s="12" t="s">
        <v>51</v>
      </c>
      <c r="E58" s="13">
        <v>7000</v>
      </c>
      <c r="F58" s="19">
        <v>4200</v>
      </c>
      <c r="G58" s="86"/>
    </row>
    <row r="59" spans="3:7" ht="20.25" x14ac:dyDescent="0.3">
      <c r="C59" s="77"/>
      <c r="D59" s="12" t="s">
        <v>59</v>
      </c>
      <c r="E59" s="13">
        <v>4200</v>
      </c>
      <c r="F59" s="19">
        <v>2600</v>
      </c>
      <c r="G59" s="86"/>
    </row>
    <row r="60" spans="3:7" ht="9.9499999999999993" customHeight="1" x14ac:dyDescent="0.3">
      <c r="C60" s="78"/>
      <c r="D60" s="79"/>
      <c r="E60" s="80"/>
      <c r="F60" s="87"/>
      <c r="G60" s="88"/>
    </row>
  </sheetData>
  <mergeCells count="4">
    <mergeCell ref="D2:F2"/>
    <mergeCell ref="I6:J6"/>
    <mergeCell ref="L6:M6"/>
    <mergeCell ref="D32:F32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4411-2033-4348-B413-1BDD53600E8C}">
  <sheetPr>
    <tabColor rgb="FFFFFF00"/>
  </sheetPr>
  <dimension ref="A1:AK60"/>
  <sheetViews>
    <sheetView topLeftCell="A10" workbookViewId="0">
      <selection activeCell="Q14" sqref="Q14"/>
    </sheetView>
  </sheetViews>
  <sheetFormatPr baseColWidth="10" defaultRowHeight="15" x14ac:dyDescent="0.25"/>
  <cols>
    <col min="3" max="3" width="1.7109375" customWidth="1"/>
    <col min="4" max="4" width="62.7109375" customWidth="1"/>
    <col min="5" max="6" width="14.7109375" customWidth="1"/>
    <col min="7" max="7" width="1.7109375" customWidth="1"/>
    <col min="8" max="8" width="2.7109375" customWidth="1"/>
    <col min="9" max="9" width="14.42578125" style="27" hidden="1" customWidth="1"/>
    <col min="10" max="10" width="13.28515625" hidden="1" customWidth="1"/>
    <col min="11" max="11" width="2.7109375" hidden="1" customWidth="1"/>
    <col min="12" max="13" width="11.5703125" hidden="1" customWidth="1"/>
    <col min="14" max="14" width="2.7109375" hidden="1" customWidth="1"/>
    <col min="15" max="15" width="1.7109375" customWidth="1"/>
    <col min="16" max="24" width="16.140625" style="47" bestFit="1" customWidth="1"/>
    <col min="25" max="27" width="16.140625" style="47" customWidth="1"/>
    <col min="28" max="31" width="16.140625" style="37" customWidth="1"/>
    <col min="32" max="33" width="15.85546875" style="37" customWidth="1"/>
    <col min="34" max="34" width="14.5703125" style="37" customWidth="1"/>
    <col min="35" max="35" width="11.42578125" customWidth="1"/>
    <col min="36" max="36" width="14.5703125" customWidth="1"/>
    <col min="37" max="37" width="11.42578125" customWidth="1"/>
  </cols>
  <sheetData>
    <row r="1" spans="1:37" ht="9.9499999999999993" customHeight="1" x14ac:dyDescent="0.25">
      <c r="C1" s="74"/>
      <c r="D1" s="75"/>
      <c r="E1" s="75"/>
      <c r="F1" s="75"/>
      <c r="G1" s="76"/>
      <c r="P1" s="173" t="s">
        <v>86</v>
      </c>
    </row>
    <row r="2" spans="1:37" s="1" customFormat="1" ht="24.75" x14ac:dyDescent="0.5">
      <c r="A2"/>
      <c r="B2"/>
      <c r="C2" s="77"/>
      <c r="D2" s="210" t="s">
        <v>48</v>
      </c>
      <c r="E2" s="211"/>
      <c r="F2" s="212"/>
      <c r="G2" s="86"/>
      <c r="H2" s="24"/>
      <c r="I2" s="21" t="s">
        <v>4</v>
      </c>
      <c r="J2" s="16"/>
      <c r="K2" s="18"/>
      <c r="L2" s="2" t="s">
        <v>2</v>
      </c>
      <c r="M2" s="5" t="s">
        <v>3</v>
      </c>
      <c r="N2" s="3"/>
      <c r="O2" s="17"/>
      <c r="P2" s="181">
        <v>45565</v>
      </c>
      <c r="Q2" s="36">
        <v>45533</v>
      </c>
      <c r="R2" s="41">
        <v>45482</v>
      </c>
      <c r="S2" s="57">
        <v>45472</v>
      </c>
      <c r="T2" s="156">
        <v>45453</v>
      </c>
      <c r="U2" s="36">
        <v>45424</v>
      </c>
      <c r="V2" s="41">
        <v>45403</v>
      </c>
      <c r="W2" s="41">
        <v>45377</v>
      </c>
      <c r="X2" s="41">
        <v>45317</v>
      </c>
      <c r="Y2" s="36">
        <v>45290</v>
      </c>
      <c r="Z2" s="36">
        <v>45290</v>
      </c>
      <c r="AA2" s="56" t="s">
        <v>42</v>
      </c>
      <c r="AB2" s="35"/>
      <c r="AC2" s="35"/>
      <c r="AD2" s="35"/>
      <c r="AE2" s="35"/>
      <c r="AF2" s="35"/>
      <c r="AG2" s="35"/>
      <c r="AH2" s="35">
        <v>0.25</v>
      </c>
      <c r="AI2" s="8"/>
      <c r="AJ2" s="9"/>
    </row>
    <row r="3" spans="1:37" ht="9.9499999999999993" customHeight="1" x14ac:dyDescent="0.35">
      <c r="C3" s="78"/>
      <c r="D3" s="73"/>
      <c r="E3" s="73"/>
      <c r="F3" s="73"/>
      <c r="G3" s="88"/>
      <c r="H3" s="24"/>
      <c r="I3" s="98"/>
      <c r="J3" s="15"/>
      <c r="K3" s="3"/>
      <c r="L3" s="3"/>
      <c r="M3" s="4"/>
      <c r="N3" s="3"/>
      <c r="O3" s="46"/>
      <c r="P3" s="36"/>
      <c r="Q3" s="36"/>
      <c r="R3" s="41"/>
      <c r="S3" s="57"/>
      <c r="T3" s="156"/>
      <c r="U3" s="36"/>
      <c r="V3" s="41"/>
      <c r="W3" s="41"/>
      <c r="X3" s="41"/>
      <c r="Y3" s="36"/>
      <c r="Z3" s="36"/>
      <c r="AA3" s="57">
        <v>45274</v>
      </c>
      <c r="AB3" s="41">
        <v>45271</v>
      </c>
      <c r="AC3" s="41">
        <v>45268</v>
      </c>
      <c r="AD3" s="41">
        <v>45230</v>
      </c>
      <c r="AE3" s="41">
        <v>45218</v>
      </c>
      <c r="AF3" s="41">
        <v>45183</v>
      </c>
      <c r="AG3" s="39">
        <v>45161</v>
      </c>
      <c r="AH3" s="36">
        <v>45155</v>
      </c>
      <c r="AI3" s="25"/>
      <c r="AJ3" s="26"/>
      <c r="AK3" s="34"/>
    </row>
    <row r="4" spans="1:37" ht="9.9499999999999993" customHeight="1" x14ac:dyDescent="0.35">
      <c r="C4" s="24"/>
      <c r="D4" s="71"/>
      <c r="E4" s="72"/>
      <c r="F4" s="7"/>
      <c r="G4" s="24"/>
      <c r="H4" s="24"/>
      <c r="I4" s="14"/>
      <c r="J4" s="15"/>
      <c r="K4" s="18"/>
      <c r="L4" s="3"/>
      <c r="M4" s="3"/>
      <c r="N4" s="3"/>
      <c r="O4" s="17"/>
      <c r="P4" s="148" t="s">
        <v>113</v>
      </c>
      <c r="Q4" s="148" t="s">
        <v>110</v>
      </c>
      <c r="R4" s="103" t="s">
        <v>104</v>
      </c>
      <c r="S4" s="104" t="s">
        <v>81</v>
      </c>
      <c r="T4" s="157" t="s">
        <v>49</v>
      </c>
      <c r="U4" s="148" t="s">
        <v>81</v>
      </c>
      <c r="V4" s="103" t="s">
        <v>81</v>
      </c>
      <c r="W4" s="103" t="s">
        <v>49</v>
      </c>
      <c r="X4" s="103" t="s">
        <v>49</v>
      </c>
      <c r="Y4" s="104">
        <v>45295</v>
      </c>
      <c r="Z4" s="62"/>
      <c r="AA4" s="62"/>
      <c r="AB4" s="63"/>
      <c r="AC4" s="63"/>
      <c r="AD4" s="63"/>
      <c r="AE4" s="63"/>
      <c r="AF4" s="63"/>
      <c r="AG4" s="63"/>
      <c r="AH4" s="64"/>
      <c r="AI4" s="25"/>
      <c r="AJ4" s="26"/>
    </row>
    <row r="5" spans="1:37" ht="9.9499999999999993" customHeight="1" x14ac:dyDescent="0.35">
      <c r="C5" s="81"/>
      <c r="D5" s="82"/>
      <c r="E5" s="83"/>
      <c r="F5" s="84"/>
      <c r="G5" s="85"/>
      <c r="H5" s="24"/>
      <c r="I5" s="14"/>
      <c r="J5" s="15"/>
      <c r="K5" s="18"/>
      <c r="L5" s="3"/>
      <c r="M5" s="3"/>
      <c r="N5" s="3"/>
      <c r="O5" s="17"/>
      <c r="P5" s="100"/>
      <c r="Q5" s="100"/>
      <c r="R5" s="100"/>
      <c r="S5" s="100"/>
      <c r="T5" s="100"/>
      <c r="U5" s="100"/>
      <c r="V5" s="100">
        <v>160424</v>
      </c>
      <c r="W5" s="100">
        <v>290324</v>
      </c>
      <c r="X5" s="100">
        <v>260124</v>
      </c>
      <c r="Y5" s="62" t="s">
        <v>44</v>
      </c>
      <c r="Z5" s="62"/>
      <c r="AA5" s="62"/>
      <c r="AB5" s="63"/>
      <c r="AC5" s="63"/>
      <c r="AD5" s="63"/>
      <c r="AE5" s="63"/>
      <c r="AF5" s="63"/>
      <c r="AG5" s="63"/>
      <c r="AH5" s="64"/>
      <c r="AI5" s="25"/>
      <c r="AJ5" s="26"/>
    </row>
    <row r="6" spans="1:37" ht="21" x14ac:dyDescent="0.35">
      <c r="A6" t="s">
        <v>82</v>
      </c>
      <c r="B6" s="162"/>
      <c r="C6" s="77"/>
      <c r="D6" s="89" t="s">
        <v>7</v>
      </c>
      <c r="E6" s="92"/>
      <c r="F6" s="93"/>
      <c r="G6" s="86"/>
      <c r="H6" s="24"/>
      <c r="I6" s="201"/>
      <c r="J6" s="202"/>
      <c r="K6" s="18"/>
      <c r="L6" s="203"/>
      <c r="M6" s="204"/>
      <c r="N6" s="3"/>
      <c r="O6" s="17"/>
      <c r="P6" s="177">
        <v>45565</v>
      </c>
      <c r="Q6" s="171">
        <v>45533</v>
      </c>
      <c r="R6" s="164">
        <v>45482</v>
      </c>
      <c r="S6" s="155">
        <v>45453</v>
      </c>
      <c r="T6" s="155">
        <v>45453</v>
      </c>
      <c r="U6" s="145">
        <v>45424</v>
      </c>
      <c r="V6" s="145">
        <v>45398</v>
      </c>
      <c r="W6" s="95"/>
      <c r="X6" s="95"/>
      <c r="Y6" s="95"/>
      <c r="Z6" s="68"/>
      <c r="AA6" s="68"/>
      <c r="AB6" s="69"/>
      <c r="AC6" s="69"/>
      <c r="AD6" s="69"/>
      <c r="AE6" s="69"/>
      <c r="AF6" s="69"/>
      <c r="AG6" s="69"/>
      <c r="AH6" s="69">
        <v>0</v>
      </c>
      <c r="AI6" s="70"/>
      <c r="AJ6" s="70"/>
    </row>
    <row r="7" spans="1:37" ht="21" x14ac:dyDescent="0.35">
      <c r="B7" s="151"/>
      <c r="C7" s="77"/>
      <c r="D7" s="10" t="s">
        <v>16</v>
      </c>
      <c r="E7" s="11">
        <v>24000</v>
      </c>
      <c r="F7" s="19">
        <v>15600</v>
      </c>
      <c r="G7" s="86"/>
      <c r="H7" s="24"/>
      <c r="I7" s="14">
        <f>MROUND(L7+48,100)</f>
        <v>22700</v>
      </c>
      <c r="J7" s="14">
        <f>MROUND(M7+48,100)</f>
        <v>14800</v>
      </c>
      <c r="K7" s="18"/>
      <c r="L7" s="3">
        <f t="shared" ref="L7:L22" si="0">P7*2</f>
        <v>22700</v>
      </c>
      <c r="M7" s="4">
        <f t="shared" ref="M7:M22" si="1">P7*1.3</f>
        <v>14755</v>
      </c>
      <c r="N7" s="3"/>
      <c r="O7" s="42"/>
      <c r="P7" s="174">
        <v>11350</v>
      </c>
      <c r="Q7" s="172">
        <v>12000</v>
      </c>
      <c r="R7" s="165">
        <v>13125</v>
      </c>
      <c r="S7" s="158">
        <v>13125</v>
      </c>
      <c r="T7" s="158">
        <v>13125</v>
      </c>
      <c r="U7" s="150">
        <v>9200</v>
      </c>
      <c r="V7" s="101">
        <v>9200</v>
      </c>
      <c r="W7" s="101">
        <v>9320</v>
      </c>
      <c r="X7" s="101">
        <v>9320</v>
      </c>
      <c r="Y7" s="96">
        <v>9000</v>
      </c>
      <c r="Z7" s="65">
        <v>7412.5</v>
      </c>
      <c r="AA7" s="65">
        <f>AC7*1.25</f>
        <v>7412.5</v>
      </c>
      <c r="AB7" s="66">
        <v>5930</v>
      </c>
      <c r="AC7" s="66">
        <v>5930</v>
      </c>
      <c r="AD7" s="67">
        <v>5100</v>
      </c>
      <c r="AE7" s="38">
        <v>4826</v>
      </c>
      <c r="AF7" s="38">
        <v>4616</v>
      </c>
      <c r="AG7" s="38">
        <v>4616</v>
      </c>
      <c r="AH7" s="33">
        <v>4770</v>
      </c>
      <c r="AI7" s="33">
        <v>3816</v>
      </c>
      <c r="AJ7" s="20">
        <v>45138</v>
      </c>
      <c r="AK7" s="22"/>
    </row>
    <row r="8" spans="1:37" ht="21" hidden="1" x14ac:dyDescent="0.35">
      <c r="A8" s="37"/>
      <c r="B8" s="151"/>
      <c r="C8" s="77" t="s">
        <v>111</v>
      </c>
      <c r="D8" s="10" t="s">
        <v>22</v>
      </c>
      <c r="E8" s="11">
        <f t="shared" ref="E8:F8" si="2">I8</f>
        <v>5000</v>
      </c>
      <c r="F8" s="19">
        <f t="shared" si="2"/>
        <v>3300</v>
      </c>
      <c r="G8" s="86"/>
      <c r="H8" s="24" t="s">
        <v>108</v>
      </c>
      <c r="I8" s="14">
        <f t="shared" ref="I8:J9" si="3">MROUND(L8+48,100)</f>
        <v>5000</v>
      </c>
      <c r="J8" s="14">
        <f t="shared" si="3"/>
        <v>3300</v>
      </c>
      <c r="K8" s="18"/>
      <c r="L8" s="3">
        <f t="shared" si="0"/>
        <v>5000</v>
      </c>
      <c r="M8" s="4">
        <f t="shared" si="1"/>
        <v>3250</v>
      </c>
      <c r="N8" s="168">
        <f>N7/4.55</f>
        <v>0</v>
      </c>
      <c r="O8" s="17"/>
      <c r="P8" s="175">
        <v>2500</v>
      </c>
      <c r="Q8" s="166">
        <v>2500</v>
      </c>
      <c r="R8" s="166">
        <v>2500</v>
      </c>
      <c r="S8" s="169">
        <v>2500</v>
      </c>
      <c r="T8" s="159">
        <f t="shared" ref="T8:W8" si="4">T7/5</f>
        <v>2625</v>
      </c>
      <c r="U8" s="48">
        <f t="shared" si="4"/>
        <v>1840</v>
      </c>
      <c r="V8" s="48">
        <f t="shared" si="4"/>
        <v>1840</v>
      </c>
      <c r="W8" s="48">
        <f t="shared" si="4"/>
        <v>1864</v>
      </c>
      <c r="X8" s="48">
        <v>1864</v>
      </c>
      <c r="Y8" s="48">
        <v>1800</v>
      </c>
      <c r="Z8" s="48">
        <v>1482.5</v>
      </c>
      <c r="AA8" s="48">
        <f>AA7/5</f>
        <v>1482.5</v>
      </c>
      <c r="AB8" s="53">
        <f>AB7/5</f>
        <v>1186</v>
      </c>
      <c r="AC8" s="53">
        <v>1186</v>
      </c>
      <c r="AD8" s="53">
        <v>1020</v>
      </c>
      <c r="AE8" s="38">
        <v>965.2</v>
      </c>
      <c r="AF8" s="38">
        <v>923.2</v>
      </c>
      <c r="AG8" s="38">
        <v>923.2</v>
      </c>
      <c r="AH8" s="33">
        <v>937.5</v>
      </c>
      <c r="AI8" s="8">
        <v>750</v>
      </c>
      <c r="AJ8" s="20" t="s">
        <v>29</v>
      </c>
    </row>
    <row r="9" spans="1:37" ht="21" x14ac:dyDescent="0.35">
      <c r="A9" s="37"/>
      <c r="B9" s="151"/>
      <c r="C9" s="77"/>
      <c r="D9" s="10" t="s">
        <v>23</v>
      </c>
      <c r="E9" s="11">
        <v>2500</v>
      </c>
      <c r="F9" s="19">
        <v>1700</v>
      </c>
      <c r="G9" s="86"/>
      <c r="H9" s="24"/>
      <c r="I9" s="14">
        <f t="shared" si="3"/>
        <v>2400</v>
      </c>
      <c r="J9" s="14">
        <f t="shared" si="3"/>
        <v>1600</v>
      </c>
      <c r="K9" s="18"/>
      <c r="L9" s="3">
        <f t="shared" si="0"/>
        <v>2364.5833333333335</v>
      </c>
      <c r="M9" s="4">
        <f t="shared" si="1"/>
        <v>1536.9791666666667</v>
      </c>
      <c r="N9" s="168">
        <f>N7/8.8</f>
        <v>0</v>
      </c>
      <c r="O9" s="17"/>
      <c r="P9" s="64">
        <f>P7/9.6</f>
        <v>1182.2916666666667</v>
      </c>
      <c r="Q9" s="166">
        <v>1250</v>
      </c>
      <c r="R9" s="166">
        <v>1250</v>
      </c>
      <c r="S9" s="169">
        <v>1250</v>
      </c>
      <c r="T9" s="159">
        <f t="shared" ref="T9:W9" si="5">T7/15</f>
        <v>875</v>
      </c>
      <c r="U9" s="48">
        <f t="shared" si="5"/>
        <v>613.33333333333337</v>
      </c>
      <c r="V9" s="48">
        <f t="shared" si="5"/>
        <v>613.33333333333337</v>
      </c>
      <c r="W9" s="48">
        <f t="shared" si="5"/>
        <v>621.33333333333337</v>
      </c>
      <c r="X9" s="48">
        <v>621.33333333333337</v>
      </c>
      <c r="Y9" s="48">
        <v>600</v>
      </c>
      <c r="Z9" s="48">
        <v>494.16666666666669</v>
      </c>
      <c r="AA9" s="48">
        <f>AA7/15</f>
        <v>494.16666666666669</v>
      </c>
      <c r="AB9" s="53">
        <f>AB7/15</f>
        <v>395.33333333333331</v>
      </c>
      <c r="AC9" s="53">
        <v>395.33333333333331</v>
      </c>
      <c r="AD9" s="53">
        <v>340</v>
      </c>
      <c r="AE9" s="38">
        <v>321.73333333333335</v>
      </c>
      <c r="AF9" s="38">
        <v>307.73333333333335</v>
      </c>
      <c r="AG9" s="38">
        <v>307.73333333333335</v>
      </c>
      <c r="AH9" s="33">
        <v>312.5</v>
      </c>
      <c r="AI9" s="8">
        <v>250</v>
      </c>
      <c r="AJ9" s="20" t="s">
        <v>30</v>
      </c>
    </row>
    <row r="10" spans="1:37" ht="21" x14ac:dyDescent="0.35">
      <c r="A10" t="s">
        <v>82</v>
      </c>
      <c r="B10" s="152"/>
      <c r="C10" s="77"/>
      <c r="D10" s="89" t="s">
        <v>6</v>
      </c>
      <c r="E10" s="92"/>
      <c r="F10" s="93"/>
      <c r="G10" s="86"/>
      <c r="H10" s="24"/>
      <c r="I10" s="99"/>
      <c r="J10" s="30"/>
      <c r="K10" s="18"/>
      <c r="L10" s="31"/>
      <c r="M10" s="32"/>
      <c r="N10" s="3"/>
      <c r="O10" s="17"/>
      <c r="P10" s="177">
        <v>45565</v>
      </c>
      <c r="Q10" s="171">
        <v>45533</v>
      </c>
      <c r="R10" s="164">
        <v>45482</v>
      </c>
      <c r="S10" s="95"/>
      <c r="T10" s="95"/>
      <c r="U10" s="95"/>
      <c r="V10" s="95"/>
      <c r="W10" s="95"/>
      <c r="X10" s="95"/>
      <c r="Y10" s="95"/>
      <c r="Z10" s="48"/>
      <c r="AA10" s="48"/>
      <c r="AB10" s="53"/>
      <c r="AC10" s="53"/>
      <c r="AD10" s="53"/>
      <c r="AE10" s="33"/>
      <c r="AF10" s="33"/>
      <c r="AG10" s="33"/>
      <c r="AH10" s="33">
        <v>0</v>
      </c>
      <c r="AI10" s="8"/>
      <c r="AJ10" s="9"/>
    </row>
    <row r="11" spans="1:37" ht="21" x14ac:dyDescent="0.35">
      <c r="B11" s="151"/>
      <c r="C11" s="77"/>
      <c r="D11" s="10" t="s">
        <v>24</v>
      </c>
      <c r="E11" s="11">
        <v>63500</v>
      </c>
      <c r="F11" s="19">
        <v>41300</v>
      </c>
      <c r="G11" s="86"/>
      <c r="H11" s="24"/>
      <c r="I11" s="14">
        <f>MROUND(L11+48,100)</f>
        <v>61500</v>
      </c>
      <c r="J11" s="15">
        <f>MROUND(M11+48,100)</f>
        <v>40000</v>
      </c>
      <c r="K11" s="18"/>
      <c r="L11" s="3">
        <f t="shared" si="0"/>
        <v>61472</v>
      </c>
      <c r="M11" s="4">
        <f t="shared" si="1"/>
        <v>39956.800000000003</v>
      </c>
      <c r="N11" s="3"/>
      <c r="O11" s="17"/>
      <c r="P11" s="176">
        <v>30736</v>
      </c>
      <c r="Q11" s="147">
        <v>31736</v>
      </c>
      <c r="R11" s="102">
        <v>30736</v>
      </c>
      <c r="S11" s="163">
        <v>27200</v>
      </c>
      <c r="T11" s="102">
        <v>27200</v>
      </c>
      <c r="U11" s="149">
        <v>27200</v>
      </c>
      <c r="V11" s="102">
        <v>25165</v>
      </c>
      <c r="W11" s="97">
        <v>25165</v>
      </c>
      <c r="X11" s="97">
        <v>25165</v>
      </c>
      <c r="Y11" s="97">
        <v>25165</v>
      </c>
      <c r="Z11" s="61">
        <v>22105</v>
      </c>
      <c r="AA11" s="61">
        <f>AC11*1.25</f>
        <v>22105</v>
      </c>
      <c r="AB11" s="45">
        <v>17684</v>
      </c>
      <c r="AC11" s="45">
        <v>17684</v>
      </c>
      <c r="AD11" s="52">
        <v>13800</v>
      </c>
      <c r="AE11" s="38">
        <v>10830</v>
      </c>
      <c r="AF11" s="38">
        <v>10830</v>
      </c>
      <c r="AG11" s="38">
        <v>10830</v>
      </c>
      <c r="AH11" s="33">
        <v>9750</v>
      </c>
      <c r="AI11" s="33">
        <v>7800</v>
      </c>
      <c r="AJ11" s="20">
        <v>45138</v>
      </c>
      <c r="AK11" s="22"/>
    </row>
    <row r="12" spans="1:37" ht="21" x14ac:dyDescent="0.35">
      <c r="B12" s="151"/>
      <c r="C12" s="77"/>
      <c r="D12" s="10" t="s">
        <v>17</v>
      </c>
      <c r="E12" s="11">
        <v>6400</v>
      </c>
      <c r="F12" s="19">
        <v>4200</v>
      </c>
      <c r="G12" s="86"/>
      <c r="H12" s="24"/>
      <c r="I12" s="14">
        <f>MROUND(L12+48,100)</f>
        <v>6200</v>
      </c>
      <c r="J12" s="15">
        <f>MROUND(M12+48,100)</f>
        <v>4000</v>
      </c>
      <c r="K12" s="18"/>
      <c r="L12" s="3">
        <f t="shared" si="0"/>
        <v>6147.2</v>
      </c>
      <c r="M12" s="4">
        <f t="shared" si="1"/>
        <v>3995.68</v>
      </c>
      <c r="N12" s="3"/>
      <c r="O12" s="17"/>
      <c r="P12" s="64">
        <f t="shared" ref="P12:W12" si="6">P11/10</f>
        <v>3073.6</v>
      </c>
      <c r="Q12" s="160">
        <f t="shared" si="6"/>
        <v>3173.6</v>
      </c>
      <c r="R12" s="160">
        <f t="shared" si="6"/>
        <v>3073.6</v>
      </c>
      <c r="S12" s="48">
        <f t="shared" si="6"/>
        <v>2720</v>
      </c>
      <c r="T12" s="160">
        <f t="shared" si="6"/>
        <v>2720</v>
      </c>
      <c r="U12" s="48">
        <f t="shared" si="6"/>
        <v>2720</v>
      </c>
      <c r="V12" s="48">
        <f t="shared" si="6"/>
        <v>2516.5</v>
      </c>
      <c r="W12" s="48">
        <f t="shared" si="6"/>
        <v>2516.5</v>
      </c>
      <c r="X12" s="48">
        <v>2516.5</v>
      </c>
      <c r="Y12" s="48">
        <v>2516.5</v>
      </c>
      <c r="Z12" s="48">
        <v>2210.5</v>
      </c>
      <c r="AA12" s="48">
        <f>AA11/10</f>
        <v>2210.5</v>
      </c>
      <c r="AB12" s="53">
        <f>AB11/10</f>
        <v>1768.4</v>
      </c>
      <c r="AC12" s="53">
        <v>1768.4</v>
      </c>
      <c r="AD12" s="53">
        <v>1380</v>
      </c>
      <c r="AE12" s="38">
        <v>1083</v>
      </c>
      <c r="AF12" s="38">
        <v>1083</v>
      </c>
      <c r="AG12" s="38">
        <v>1083</v>
      </c>
      <c r="AH12" s="33">
        <v>975</v>
      </c>
      <c r="AI12" s="8">
        <v>780</v>
      </c>
      <c r="AJ12" s="20" t="s">
        <v>31</v>
      </c>
    </row>
    <row r="13" spans="1:37" ht="21" x14ac:dyDescent="0.35">
      <c r="A13" t="s">
        <v>82</v>
      </c>
      <c r="B13" s="151"/>
      <c r="C13" s="77"/>
      <c r="D13" s="89" t="s">
        <v>0</v>
      </c>
      <c r="E13" s="92"/>
      <c r="F13" s="93"/>
      <c r="G13" s="86"/>
      <c r="H13" s="24"/>
      <c r="I13" s="99"/>
      <c r="J13" s="30"/>
      <c r="K13" s="18"/>
      <c r="L13" s="31"/>
      <c r="M13" s="32"/>
      <c r="N13" s="3"/>
      <c r="O13" s="17"/>
      <c r="P13" s="177">
        <v>45565</v>
      </c>
      <c r="Q13" s="171">
        <v>45533</v>
      </c>
      <c r="R13" s="164">
        <v>45482</v>
      </c>
      <c r="S13" s="95"/>
      <c r="T13" s="95"/>
      <c r="U13" s="95"/>
      <c r="V13" s="95"/>
      <c r="W13" s="95"/>
      <c r="X13" s="95"/>
      <c r="Y13" s="95"/>
      <c r="Z13" s="48"/>
      <c r="AA13" s="48"/>
      <c r="AB13" s="53"/>
      <c r="AC13" s="53"/>
      <c r="AD13" s="53"/>
      <c r="AE13" s="33"/>
      <c r="AF13" s="33"/>
      <c r="AG13" s="33"/>
      <c r="AH13" s="33">
        <v>0</v>
      </c>
      <c r="AI13" s="8"/>
      <c r="AJ13" s="9"/>
    </row>
    <row r="14" spans="1:37" ht="21" x14ac:dyDescent="0.35">
      <c r="B14" s="151"/>
      <c r="C14" s="77"/>
      <c r="D14" s="10" t="s">
        <v>36</v>
      </c>
      <c r="E14" s="11">
        <v>30200</v>
      </c>
      <c r="F14" s="19">
        <v>19700</v>
      </c>
      <c r="G14" s="86"/>
      <c r="H14" s="24"/>
      <c r="I14" s="14">
        <f>MROUND(L14+48,100)</f>
        <v>28200</v>
      </c>
      <c r="J14" s="15">
        <f>MROUND(M14+48,100)</f>
        <v>18400</v>
      </c>
      <c r="K14" s="18"/>
      <c r="L14" s="3">
        <f t="shared" si="0"/>
        <v>28200</v>
      </c>
      <c r="M14" s="4">
        <f t="shared" si="1"/>
        <v>18330</v>
      </c>
      <c r="N14" s="3"/>
      <c r="O14" s="17"/>
      <c r="P14" s="176">
        <v>14100</v>
      </c>
      <c r="Q14" s="170">
        <v>15100</v>
      </c>
      <c r="R14" s="167">
        <v>9800</v>
      </c>
      <c r="S14" s="163">
        <v>9800</v>
      </c>
      <c r="T14" s="102">
        <v>9800</v>
      </c>
      <c r="U14" s="102">
        <v>9800</v>
      </c>
      <c r="V14" s="102">
        <v>9800</v>
      </c>
      <c r="W14" s="97">
        <v>8000</v>
      </c>
      <c r="X14" s="97">
        <v>8000</v>
      </c>
      <c r="Y14" s="97">
        <v>8000</v>
      </c>
      <c r="Z14" s="61">
        <v>6562.5</v>
      </c>
      <c r="AA14" s="61">
        <f>AC14*1.25</f>
        <v>6562.5</v>
      </c>
      <c r="AB14" s="52">
        <v>5250</v>
      </c>
      <c r="AC14" s="52">
        <v>5250</v>
      </c>
      <c r="AD14" s="52">
        <v>5250</v>
      </c>
      <c r="AE14" s="40">
        <v>5250</v>
      </c>
      <c r="AF14" s="40">
        <v>5250</v>
      </c>
      <c r="AG14" s="40">
        <v>5250</v>
      </c>
      <c r="AH14" s="33">
        <v>4687.5</v>
      </c>
      <c r="AI14" s="33">
        <v>3750</v>
      </c>
      <c r="AJ14" s="20">
        <v>45138</v>
      </c>
      <c r="AK14" s="22"/>
    </row>
    <row r="15" spans="1:37" ht="21" hidden="1" x14ac:dyDescent="0.35">
      <c r="B15" s="151"/>
      <c r="C15" s="77" t="s">
        <v>111</v>
      </c>
      <c r="D15" s="10" t="s">
        <v>20</v>
      </c>
      <c r="E15" s="11">
        <f t="shared" ref="E15:F15" si="7">I15</f>
        <v>2900</v>
      </c>
      <c r="F15" s="19">
        <f t="shared" si="7"/>
        <v>1900</v>
      </c>
      <c r="G15" s="86"/>
      <c r="H15" s="24"/>
      <c r="I15" s="14">
        <f t="shared" ref="I15:J16" si="8">MROUND(L15+48,100)</f>
        <v>2900</v>
      </c>
      <c r="J15" s="15">
        <f t="shared" si="8"/>
        <v>1900</v>
      </c>
      <c r="K15" s="18"/>
      <c r="L15" s="3">
        <f t="shared" si="0"/>
        <v>2820</v>
      </c>
      <c r="M15" s="4">
        <f t="shared" si="1"/>
        <v>1833</v>
      </c>
      <c r="N15" s="3"/>
      <c r="O15" s="17"/>
      <c r="P15" s="175">
        <f>P14/10</f>
        <v>1410</v>
      </c>
      <c r="Q15" s="166">
        <f>Q14/10</f>
        <v>1510</v>
      </c>
      <c r="R15" s="166">
        <f>R14/10</f>
        <v>980</v>
      </c>
      <c r="S15" s="48">
        <v>995</v>
      </c>
      <c r="T15" s="160">
        <v>995</v>
      </c>
      <c r="U15" s="48">
        <v>995</v>
      </c>
      <c r="V15" s="48">
        <v>995</v>
      </c>
      <c r="W15" s="48">
        <v>995</v>
      </c>
      <c r="X15" s="48">
        <v>995</v>
      </c>
      <c r="Y15" s="48">
        <v>995</v>
      </c>
      <c r="Z15" s="48">
        <v>815</v>
      </c>
      <c r="AA15" s="48">
        <v>815</v>
      </c>
      <c r="AB15" s="53">
        <v>815</v>
      </c>
      <c r="AC15" s="53">
        <v>815</v>
      </c>
      <c r="AD15" s="53">
        <v>815</v>
      </c>
      <c r="AE15" s="40">
        <v>815</v>
      </c>
      <c r="AF15" s="40">
        <v>815</v>
      </c>
      <c r="AG15" s="40">
        <v>815</v>
      </c>
      <c r="AH15" s="33">
        <v>727.5</v>
      </c>
      <c r="AI15" s="8">
        <v>582</v>
      </c>
      <c r="AJ15" s="20" t="s">
        <v>32</v>
      </c>
    </row>
    <row r="16" spans="1:37" ht="21" x14ac:dyDescent="0.35">
      <c r="B16" s="151"/>
      <c r="C16" s="77"/>
      <c r="D16" s="10" t="s">
        <v>18</v>
      </c>
      <c r="E16" s="11">
        <v>2000</v>
      </c>
      <c r="F16" s="19">
        <v>1300</v>
      </c>
      <c r="G16" s="86"/>
      <c r="H16" s="24"/>
      <c r="I16" s="14">
        <f t="shared" si="8"/>
        <v>1900</v>
      </c>
      <c r="J16" s="15">
        <f t="shared" si="8"/>
        <v>1200</v>
      </c>
      <c r="K16" s="18"/>
      <c r="L16" s="3">
        <f t="shared" si="0"/>
        <v>1819.3548387096773</v>
      </c>
      <c r="M16" s="4">
        <f t="shared" si="1"/>
        <v>1182.5806451612902</v>
      </c>
      <c r="N16" s="3"/>
      <c r="O16" s="17"/>
      <c r="P16" s="64">
        <f>P14/15.5</f>
        <v>909.67741935483866</v>
      </c>
      <c r="Q16" s="166">
        <f>Q14/15.5</f>
        <v>974.19354838709683</v>
      </c>
      <c r="R16" s="166">
        <f>R14/15.5</f>
        <v>632.25806451612902</v>
      </c>
      <c r="S16" s="48">
        <v>500</v>
      </c>
      <c r="T16" s="160">
        <v>500</v>
      </c>
      <c r="U16" s="48">
        <v>500</v>
      </c>
      <c r="V16" s="48">
        <v>500</v>
      </c>
      <c r="W16" s="48">
        <v>500</v>
      </c>
      <c r="X16" s="48">
        <v>500</v>
      </c>
      <c r="Y16" s="48">
        <v>500</v>
      </c>
      <c r="Z16" s="48">
        <v>407</v>
      </c>
      <c r="AA16" s="48">
        <v>407</v>
      </c>
      <c r="AB16" s="53">
        <v>407</v>
      </c>
      <c r="AC16" s="53">
        <v>407</v>
      </c>
      <c r="AD16" s="53">
        <v>407</v>
      </c>
      <c r="AE16" s="40">
        <v>407</v>
      </c>
      <c r="AF16" s="40">
        <v>407</v>
      </c>
      <c r="AG16" s="40">
        <v>407</v>
      </c>
      <c r="AH16" s="33">
        <v>363.75</v>
      </c>
      <c r="AI16" s="8">
        <v>291</v>
      </c>
      <c r="AJ16" s="20" t="s">
        <v>33</v>
      </c>
    </row>
    <row r="17" spans="1:37" ht="21" x14ac:dyDescent="0.35">
      <c r="A17" t="s">
        <v>83</v>
      </c>
      <c r="B17" s="151"/>
      <c r="C17" s="77"/>
      <c r="D17" s="89" t="s">
        <v>9</v>
      </c>
      <c r="E17" s="92"/>
      <c r="F17" s="93"/>
      <c r="G17" s="86"/>
      <c r="H17" s="24"/>
      <c r="I17" s="99"/>
      <c r="J17" s="30"/>
      <c r="K17" s="18"/>
      <c r="L17" s="31"/>
      <c r="M17" s="32"/>
      <c r="N17" s="3"/>
      <c r="O17" s="17"/>
      <c r="P17" s="177">
        <v>45565</v>
      </c>
      <c r="Q17" s="164">
        <v>45482</v>
      </c>
      <c r="R17" s="164">
        <v>45482</v>
      </c>
      <c r="S17" s="145">
        <v>45455</v>
      </c>
      <c r="T17" s="155">
        <v>45453</v>
      </c>
      <c r="U17" s="145">
        <v>45359</v>
      </c>
      <c r="V17" s="145">
        <v>45359</v>
      </c>
      <c r="W17" s="95"/>
      <c r="X17" s="95"/>
      <c r="Y17" s="95"/>
      <c r="Z17" s="48"/>
      <c r="AA17" s="48"/>
      <c r="AB17" s="53"/>
      <c r="AC17" s="53"/>
      <c r="AD17" s="53"/>
      <c r="AE17" s="33"/>
      <c r="AF17" s="33"/>
      <c r="AG17" s="33"/>
      <c r="AH17" s="33">
        <v>0</v>
      </c>
      <c r="AI17" s="8"/>
      <c r="AJ17" s="9"/>
    </row>
    <row r="18" spans="1:37" ht="21" x14ac:dyDescent="0.35">
      <c r="B18" s="151"/>
      <c r="C18" s="77"/>
      <c r="D18" s="10" t="s">
        <v>21</v>
      </c>
      <c r="E18" s="11">
        <f t="shared" ref="E18:F19" si="9">I18</f>
        <v>21500</v>
      </c>
      <c r="F18" s="19">
        <f t="shared" si="9"/>
        <v>14000</v>
      </c>
      <c r="G18" s="86"/>
      <c r="H18" s="24"/>
      <c r="I18" s="14">
        <f>MROUND(L18+48,100)</f>
        <v>21500</v>
      </c>
      <c r="J18" s="15">
        <f>MROUND(M18+48,100)</f>
        <v>14000</v>
      </c>
      <c r="K18" s="18"/>
      <c r="L18" s="3">
        <f t="shared" si="0"/>
        <v>21500</v>
      </c>
      <c r="M18" s="4">
        <f t="shared" si="1"/>
        <v>13975</v>
      </c>
      <c r="N18" s="3"/>
      <c r="O18" s="49"/>
      <c r="P18" s="176">
        <v>10750</v>
      </c>
      <c r="Q18" s="102">
        <v>8200</v>
      </c>
      <c r="R18" s="102">
        <v>8200</v>
      </c>
      <c r="S18" s="163">
        <v>8200</v>
      </c>
      <c r="T18" s="161">
        <v>8200</v>
      </c>
      <c r="U18" s="147">
        <v>8500</v>
      </c>
      <c r="V18" s="102">
        <v>8500</v>
      </c>
      <c r="W18" s="144">
        <v>9200</v>
      </c>
      <c r="X18" s="102">
        <v>6400</v>
      </c>
      <c r="Y18" s="61">
        <v>4375</v>
      </c>
      <c r="Z18" s="61">
        <v>4375</v>
      </c>
      <c r="AA18" s="61">
        <f>AC18*1.25</f>
        <v>4375</v>
      </c>
      <c r="AB18" s="54">
        <v>3500</v>
      </c>
      <c r="AC18" s="54">
        <v>3500</v>
      </c>
      <c r="AD18" s="54">
        <v>3500</v>
      </c>
      <c r="AE18" s="50">
        <v>3101</v>
      </c>
      <c r="AF18" s="38">
        <v>3000</v>
      </c>
      <c r="AG18" s="38">
        <v>3000</v>
      </c>
      <c r="AH18" s="33">
        <v>3102.5</v>
      </c>
      <c r="AI18" s="33">
        <v>2482</v>
      </c>
      <c r="AJ18" s="20">
        <v>45146</v>
      </c>
      <c r="AK18" s="22"/>
    </row>
    <row r="19" spans="1:37" ht="21" x14ac:dyDescent="0.35">
      <c r="B19" s="151"/>
      <c r="C19" s="77"/>
      <c r="D19" s="10" t="s">
        <v>19</v>
      </c>
      <c r="E19" s="11">
        <f t="shared" si="9"/>
        <v>2500</v>
      </c>
      <c r="F19" s="19">
        <f t="shared" si="9"/>
        <v>1700</v>
      </c>
      <c r="G19" s="86"/>
      <c r="H19" s="24"/>
      <c r="I19" s="14">
        <f>MROUND(L19+48,100)</f>
        <v>2500</v>
      </c>
      <c r="J19" s="15">
        <f>MROUND(M19+48,100)</f>
        <v>1700</v>
      </c>
      <c r="K19" s="18"/>
      <c r="L19" s="3">
        <f t="shared" si="0"/>
        <v>2497.0963995354241</v>
      </c>
      <c r="M19" s="4">
        <f t="shared" si="1"/>
        <v>1623.1126596980257</v>
      </c>
      <c r="N19" s="3"/>
      <c r="O19" s="17"/>
      <c r="P19" s="64">
        <f t="shared" ref="P19:W19" si="10">P18/8.61</f>
        <v>1248.548199767712</v>
      </c>
      <c r="Q19" s="160">
        <f t="shared" si="10"/>
        <v>952.38095238095241</v>
      </c>
      <c r="R19" s="160">
        <f t="shared" si="10"/>
        <v>952.38095238095241</v>
      </c>
      <c r="S19" s="48">
        <f t="shared" si="10"/>
        <v>952.38095238095241</v>
      </c>
      <c r="T19" s="159">
        <f t="shared" si="10"/>
        <v>952.38095238095241</v>
      </c>
      <c r="U19" s="48">
        <f t="shared" si="10"/>
        <v>987.22415795586539</v>
      </c>
      <c r="V19" s="48">
        <f t="shared" si="10"/>
        <v>987.22415795586539</v>
      </c>
      <c r="W19" s="48">
        <f t="shared" si="10"/>
        <v>1068.5249709639954</v>
      </c>
      <c r="X19" s="48">
        <v>743.32171893147506</v>
      </c>
      <c r="Y19" s="48">
        <v>508.13008130081306</v>
      </c>
      <c r="Z19" s="48">
        <v>508.13008130081306</v>
      </c>
      <c r="AA19" s="48">
        <f>AA18/8.61</f>
        <v>508.13008130081306</v>
      </c>
      <c r="AB19" s="53">
        <f>AB18/8.61</f>
        <v>406.50406504065046</v>
      </c>
      <c r="AC19" s="53">
        <v>406.50406504065046</v>
      </c>
      <c r="AD19" s="53">
        <v>406.50406504065046</v>
      </c>
      <c r="AE19" s="38">
        <v>360.16260162601628</v>
      </c>
      <c r="AF19" s="38">
        <v>348.43205574912895</v>
      </c>
      <c r="AG19" s="38">
        <v>348.43205574912895</v>
      </c>
      <c r="AH19" s="33">
        <v>360</v>
      </c>
      <c r="AI19" s="8">
        <v>288</v>
      </c>
      <c r="AJ19" s="9" t="s">
        <v>34</v>
      </c>
    </row>
    <row r="20" spans="1:37" ht="21" x14ac:dyDescent="0.35">
      <c r="A20" t="s">
        <v>84</v>
      </c>
      <c r="B20" s="151"/>
      <c r="C20" s="77"/>
      <c r="D20" s="89" t="s">
        <v>10</v>
      </c>
      <c r="E20" s="92"/>
      <c r="F20" s="93"/>
      <c r="G20" s="86"/>
      <c r="H20" s="24"/>
      <c r="I20" s="99"/>
      <c r="J20" s="30"/>
      <c r="K20" s="18"/>
      <c r="L20" s="31"/>
      <c r="M20" s="32"/>
      <c r="N20" s="3"/>
      <c r="O20" s="17"/>
      <c r="P20" s="177">
        <v>45565</v>
      </c>
      <c r="Q20" s="164">
        <v>45503</v>
      </c>
      <c r="R20" s="164">
        <v>45482</v>
      </c>
      <c r="S20" s="95"/>
      <c r="T20" s="95"/>
      <c r="U20" s="95"/>
      <c r="V20" s="95"/>
      <c r="W20" s="95"/>
      <c r="X20" s="95"/>
      <c r="Y20" s="95"/>
      <c r="Z20" s="48"/>
      <c r="AA20" s="48"/>
      <c r="AB20" s="53"/>
      <c r="AC20" s="53"/>
      <c r="AD20" s="53"/>
      <c r="AE20" s="33"/>
      <c r="AF20" s="33"/>
      <c r="AG20" s="33"/>
      <c r="AH20" s="33">
        <v>0</v>
      </c>
      <c r="AI20" s="8"/>
      <c r="AJ20" s="9"/>
    </row>
    <row r="21" spans="1:37" ht="21" x14ac:dyDescent="0.35">
      <c r="B21" s="151"/>
      <c r="C21" s="77"/>
      <c r="D21" s="12" t="s">
        <v>1</v>
      </c>
      <c r="E21" s="13">
        <f t="shared" ref="E21:F22" si="11">I21</f>
        <v>14000</v>
      </c>
      <c r="F21" s="19">
        <f t="shared" si="11"/>
        <v>9100</v>
      </c>
      <c r="G21" s="86"/>
      <c r="H21" s="24"/>
      <c r="I21" s="14">
        <f>MROUND(L21+48,100)</f>
        <v>14000</v>
      </c>
      <c r="J21" s="15">
        <f>MROUND(M21+48,100)</f>
        <v>9100</v>
      </c>
      <c r="K21" s="18"/>
      <c r="L21" s="3">
        <f>P21*2</f>
        <v>14000</v>
      </c>
      <c r="M21" s="4">
        <f>P21*1.3</f>
        <v>9100</v>
      </c>
      <c r="N21" s="3"/>
      <c r="O21" s="17"/>
      <c r="P21" s="176">
        <v>7000</v>
      </c>
      <c r="Q21" s="167">
        <v>3600</v>
      </c>
      <c r="R21" s="167">
        <v>3300</v>
      </c>
      <c r="S21" s="147">
        <v>3300</v>
      </c>
      <c r="T21" s="102">
        <v>3300</v>
      </c>
      <c r="U21" s="147">
        <v>3300</v>
      </c>
      <c r="V21" s="102">
        <v>3300</v>
      </c>
      <c r="W21" s="61">
        <f>AC21*1.25</f>
        <v>4125</v>
      </c>
      <c r="X21" s="61">
        <v>4125</v>
      </c>
      <c r="Y21" s="61">
        <v>4125</v>
      </c>
      <c r="Z21" s="61">
        <v>4125</v>
      </c>
      <c r="AA21" s="61">
        <f>AC21*1.25</f>
        <v>4125</v>
      </c>
      <c r="AB21" s="45">
        <v>3300</v>
      </c>
      <c r="AC21" s="45">
        <v>3300</v>
      </c>
      <c r="AD21" s="52">
        <v>2400</v>
      </c>
      <c r="AE21" s="33">
        <v>2250</v>
      </c>
      <c r="AF21" s="33">
        <v>2250</v>
      </c>
      <c r="AG21" s="33">
        <v>2250</v>
      </c>
      <c r="AH21" s="33">
        <v>2250</v>
      </c>
      <c r="AI21" s="33">
        <v>1800</v>
      </c>
      <c r="AJ21" s="20">
        <v>45138</v>
      </c>
      <c r="AK21" s="22"/>
    </row>
    <row r="22" spans="1:37" ht="21" x14ac:dyDescent="0.35">
      <c r="B22" s="151"/>
      <c r="C22" s="77"/>
      <c r="D22" s="12" t="s">
        <v>28</v>
      </c>
      <c r="E22" s="13">
        <f t="shared" si="11"/>
        <v>5100</v>
      </c>
      <c r="F22" s="19">
        <f t="shared" si="11"/>
        <v>3300</v>
      </c>
      <c r="G22" s="86"/>
      <c r="H22" s="24"/>
      <c r="I22" s="14">
        <f>MROUND(L22+48,100)</f>
        <v>5100</v>
      </c>
      <c r="J22" s="15">
        <f>MROUND(M22+48,100)</f>
        <v>3300</v>
      </c>
      <c r="K22" s="18"/>
      <c r="L22" s="3">
        <f t="shared" si="0"/>
        <v>5054.1516245487364</v>
      </c>
      <c r="M22" s="4">
        <f t="shared" si="1"/>
        <v>3285.1985559566788</v>
      </c>
      <c r="N22" s="3"/>
      <c r="O22" s="17"/>
      <c r="P22" s="64">
        <f>P21/2.77</f>
        <v>2527.0758122743682</v>
      </c>
      <c r="Q22" s="166">
        <v>1300</v>
      </c>
      <c r="R22" s="166">
        <v>1200</v>
      </c>
      <c r="S22" s="33">
        <f t="shared" ref="S22:W22" si="12">S21/6.7</f>
        <v>492.53731343283579</v>
      </c>
      <c r="T22" s="160">
        <f t="shared" si="12"/>
        <v>492.53731343283579</v>
      </c>
      <c r="U22" s="48">
        <f t="shared" si="12"/>
        <v>492.53731343283579</v>
      </c>
      <c r="V22" s="48">
        <f t="shared" si="12"/>
        <v>492.53731343283579</v>
      </c>
      <c r="W22" s="48">
        <f t="shared" si="12"/>
        <v>615.67164179104475</v>
      </c>
      <c r="X22" s="48">
        <v>615.67164179104475</v>
      </c>
      <c r="Y22" s="48">
        <v>615.67164179104475</v>
      </c>
      <c r="Z22" s="48">
        <v>615.67164179104475</v>
      </c>
      <c r="AA22" s="48">
        <f>AA21/6.7</f>
        <v>615.67164179104475</v>
      </c>
      <c r="AB22" s="53">
        <f>AB21/6.7</f>
        <v>492.53731343283579</v>
      </c>
      <c r="AC22" s="53">
        <v>492.53731343283579</v>
      </c>
      <c r="AD22" s="53">
        <v>358.20895522388059</v>
      </c>
      <c r="AE22" s="33">
        <v>625</v>
      </c>
      <c r="AF22" s="33">
        <v>625</v>
      </c>
      <c r="AG22" s="33">
        <v>625</v>
      </c>
      <c r="AH22" s="33">
        <v>625</v>
      </c>
      <c r="AI22" s="8">
        <v>500</v>
      </c>
      <c r="AJ22" s="9" t="s">
        <v>35</v>
      </c>
    </row>
    <row r="23" spans="1:37" ht="21" x14ac:dyDescent="0.35">
      <c r="A23" t="s">
        <v>82</v>
      </c>
      <c r="B23" s="153"/>
      <c r="C23" s="77"/>
      <c r="D23" s="89" t="s">
        <v>37</v>
      </c>
      <c r="E23" s="92"/>
      <c r="F23" s="93"/>
      <c r="G23" s="86"/>
      <c r="H23" s="24"/>
      <c r="I23" s="99"/>
      <c r="J23" s="30"/>
      <c r="K23" s="18"/>
      <c r="L23" s="31"/>
      <c r="M23" s="32"/>
      <c r="N23" s="3"/>
      <c r="O23" s="17"/>
      <c r="P23" s="177">
        <v>45565</v>
      </c>
      <c r="Q23" s="145">
        <v>45482</v>
      </c>
      <c r="R23" s="145">
        <v>45482</v>
      </c>
      <c r="S23" s="95"/>
      <c r="T23" s="95"/>
      <c r="U23" s="95"/>
      <c r="V23" s="95"/>
      <c r="W23" s="95"/>
      <c r="X23" s="95"/>
      <c r="Y23" s="95"/>
      <c r="Z23" s="48"/>
      <c r="AA23" s="48"/>
      <c r="AB23" s="53"/>
      <c r="AC23" s="53"/>
      <c r="AD23" s="53"/>
      <c r="AE23" s="33"/>
      <c r="AF23" s="33"/>
      <c r="AG23" s="33"/>
      <c r="AH23" s="33">
        <v>0</v>
      </c>
      <c r="AI23" s="8"/>
      <c r="AJ23" s="9"/>
    </row>
    <row r="24" spans="1:37" ht="21" x14ac:dyDescent="0.35">
      <c r="B24" s="153"/>
      <c r="C24" s="77"/>
      <c r="D24" s="12" t="s">
        <v>37</v>
      </c>
      <c r="E24" s="13">
        <f t="shared" ref="E24:F24" si="13">I24</f>
        <v>2000</v>
      </c>
      <c r="F24" s="19">
        <f t="shared" si="13"/>
        <v>1300</v>
      </c>
      <c r="G24" s="86"/>
      <c r="H24" s="24"/>
      <c r="I24" s="14">
        <f>MROUND(L24+48,100)</f>
        <v>2000</v>
      </c>
      <c r="J24" s="15">
        <f>MROUND(M24+48,100)</f>
        <v>1300</v>
      </c>
      <c r="K24" s="18"/>
      <c r="L24" s="3">
        <f>P24*2</f>
        <v>1980</v>
      </c>
      <c r="M24" s="4">
        <f>P24*1.3</f>
        <v>1287</v>
      </c>
      <c r="N24" s="3"/>
      <c r="O24" s="17"/>
      <c r="P24" s="176">
        <v>990</v>
      </c>
      <c r="Q24" s="102">
        <v>896</v>
      </c>
      <c r="R24" s="102">
        <v>896</v>
      </c>
      <c r="S24" s="163">
        <v>896</v>
      </c>
      <c r="T24" s="102">
        <v>896</v>
      </c>
      <c r="U24" s="102">
        <v>896</v>
      </c>
      <c r="V24" s="102">
        <v>896</v>
      </c>
      <c r="W24" s="61">
        <v>985.34</v>
      </c>
      <c r="X24" s="97">
        <v>985.34</v>
      </c>
      <c r="Y24" s="97">
        <v>985.34</v>
      </c>
      <c r="Z24" s="61">
        <v>687.5</v>
      </c>
      <c r="AA24" s="61">
        <f>AC24*1.25</f>
        <v>687.5</v>
      </c>
      <c r="AB24" s="45">
        <v>550</v>
      </c>
      <c r="AC24" s="45">
        <v>550</v>
      </c>
      <c r="AD24" s="52">
        <v>462</v>
      </c>
      <c r="AE24" s="33">
        <v>462</v>
      </c>
      <c r="AF24" s="33">
        <v>462</v>
      </c>
      <c r="AG24" s="33">
        <v>462</v>
      </c>
      <c r="AH24" s="33">
        <v>2250</v>
      </c>
      <c r="AI24" s="33">
        <v>1800</v>
      </c>
      <c r="AJ24" s="20">
        <v>45138</v>
      </c>
      <c r="AK24" s="22"/>
    </row>
    <row r="25" spans="1:37" ht="21" customHeight="1" x14ac:dyDescent="0.35">
      <c r="A25" t="s">
        <v>82</v>
      </c>
      <c r="B25" s="153"/>
      <c r="C25" s="77"/>
      <c r="D25" s="89" t="s">
        <v>71</v>
      </c>
      <c r="E25" s="92"/>
      <c r="F25" s="93"/>
      <c r="G25" s="86"/>
      <c r="H25" s="24"/>
      <c r="I25" s="99"/>
      <c r="J25" s="30"/>
      <c r="K25" s="18"/>
      <c r="L25" s="31"/>
      <c r="M25" s="32"/>
      <c r="N25" s="3"/>
      <c r="O25" s="17"/>
      <c r="P25" s="177">
        <v>45565</v>
      </c>
      <c r="Q25" s="171">
        <v>45533</v>
      </c>
      <c r="R25" s="145">
        <v>45482</v>
      </c>
      <c r="S25" s="95"/>
      <c r="T25" s="95"/>
      <c r="U25" s="95"/>
      <c r="V25" s="95"/>
      <c r="W25" s="95"/>
      <c r="X25" s="95"/>
      <c r="Y25" s="95"/>
      <c r="Z25" s="48"/>
      <c r="AA25" s="48"/>
      <c r="AB25" s="53"/>
      <c r="AC25" s="53"/>
      <c r="AD25" s="53"/>
      <c r="AE25" s="33"/>
      <c r="AF25" s="33"/>
      <c r="AG25" s="33"/>
      <c r="AH25" s="33">
        <v>0</v>
      </c>
      <c r="AI25" s="8"/>
      <c r="AJ25" s="9"/>
    </row>
    <row r="26" spans="1:37" ht="21" customHeight="1" x14ac:dyDescent="0.35">
      <c r="B26" s="153"/>
      <c r="C26" s="77"/>
      <c r="D26" s="12" t="s">
        <v>72</v>
      </c>
      <c r="E26" s="13">
        <v>42400</v>
      </c>
      <c r="F26" s="19">
        <v>27600</v>
      </c>
      <c r="G26" s="86"/>
      <c r="H26" s="24"/>
      <c r="I26" s="14">
        <f>MROUND(L26+48,100)</f>
        <v>40400</v>
      </c>
      <c r="J26" s="15">
        <f>MROUND(M26+48,100)</f>
        <v>26300</v>
      </c>
      <c r="K26" s="18"/>
      <c r="L26" s="3">
        <f>P26*2</f>
        <v>40350</v>
      </c>
      <c r="M26" s="4">
        <f>P26*1.3</f>
        <v>26227.5</v>
      </c>
      <c r="N26" s="3"/>
      <c r="O26" s="17"/>
      <c r="P26" s="176">
        <v>20175</v>
      </c>
      <c r="Q26" s="147">
        <v>21175</v>
      </c>
      <c r="R26" s="102">
        <v>20175</v>
      </c>
      <c r="S26" s="163">
        <v>20175</v>
      </c>
      <c r="T26" s="45">
        <v>20175</v>
      </c>
      <c r="U26" s="61">
        <v>20175</v>
      </c>
      <c r="V26" s="61">
        <v>20175</v>
      </c>
      <c r="W26" s="61">
        <v>20175</v>
      </c>
      <c r="X26" s="144">
        <v>20175</v>
      </c>
      <c r="Y26" s="97"/>
      <c r="Z26" s="61"/>
      <c r="AA26" s="61"/>
      <c r="AB26" s="45"/>
      <c r="AC26" s="45"/>
      <c r="AD26" s="52"/>
      <c r="AE26" s="33"/>
      <c r="AF26" s="33"/>
      <c r="AG26" s="33"/>
      <c r="AH26" s="33"/>
      <c r="AI26" s="33"/>
      <c r="AJ26" s="20"/>
      <c r="AK26" s="22"/>
    </row>
    <row r="27" spans="1:37" ht="21" x14ac:dyDescent="0.35">
      <c r="B27" s="153"/>
      <c r="C27" s="77"/>
      <c r="D27" s="12" t="s">
        <v>109</v>
      </c>
      <c r="E27" s="13">
        <v>8700</v>
      </c>
      <c r="F27" s="19">
        <v>5700</v>
      </c>
      <c r="G27" s="86"/>
      <c r="H27" s="24"/>
      <c r="I27" s="14">
        <f>MROUND(L27+48,100)</f>
        <v>8300</v>
      </c>
      <c r="J27" s="15">
        <f>MROUND(M27+48,100)</f>
        <v>5400</v>
      </c>
      <c r="K27" s="18"/>
      <c r="L27" s="3">
        <f>P27*2</f>
        <v>8234.6938775510207</v>
      </c>
      <c r="M27" s="4">
        <f>P27*1.3</f>
        <v>5352.5510204081638</v>
      </c>
      <c r="N27" s="3"/>
      <c r="O27" s="17"/>
      <c r="P27" s="178">
        <f>P26/4.9</f>
        <v>4117.3469387755104</v>
      </c>
      <c r="Q27" s="45">
        <f>Q26/4.9</f>
        <v>4321.4285714285716</v>
      </c>
      <c r="R27" s="45">
        <f>R26/4.9</f>
        <v>4117.3469387755104</v>
      </c>
      <c r="S27" s="61"/>
      <c r="T27" s="61"/>
      <c r="U27" s="61"/>
      <c r="V27" s="61"/>
      <c r="W27" s="61"/>
      <c r="X27" s="144"/>
      <c r="Y27" s="97"/>
      <c r="Z27" s="61"/>
      <c r="AA27" s="61"/>
      <c r="AB27" s="45"/>
      <c r="AC27" s="45"/>
      <c r="AD27" s="52"/>
      <c r="AE27" s="33"/>
      <c r="AF27" s="33"/>
      <c r="AG27" s="33"/>
      <c r="AH27" s="33"/>
      <c r="AI27" s="33"/>
      <c r="AJ27" s="20"/>
      <c r="AK27" s="22"/>
    </row>
    <row r="28" spans="1:37" ht="9.9499999999999993" customHeight="1" x14ac:dyDescent="0.35">
      <c r="C28" s="78"/>
      <c r="D28" s="79"/>
      <c r="E28" s="80"/>
      <c r="F28" s="87"/>
      <c r="G28" s="88"/>
      <c r="H28" s="24"/>
      <c r="I28" s="14"/>
      <c r="J28" s="15"/>
      <c r="K28" s="18"/>
      <c r="L28" s="3"/>
      <c r="M28" s="3"/>
      <c r="N28" s="3"/>
      <c r="O28" s="17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3"/>
      <c r="AC28" s="63"/>
      <c r="AD28" s="63"/>
      <c r="AE28" s="63"/>
      <c r="AF28" s="63"/>
      <c r="AG28" s="63"/>
      <c r="AH28" s="64"/>
      <c r="AI28" s="25"/>
      <c r="AJ28" s="26"/>
    </row>
    <row r="31" spans="1:37" ht="9.9499999999999993" customHeight="1" x14ac:dyDescent="0.25">
      <c r="C31" s="74"/>
      <c r="D31" s="75"/>
      <c r="E31" s="75"/>
      <c r="F31" s="75"/>
      <c r="G31" s="76"/>
    </row>
    <row r="32" spans="1:37" s="1" customFormat="1" ht="24.75" x14ac:dyDescent="0.5">
      <c r="A32"/>
      <c r="B32"/>
      <c r="C32" s="77"/>
      <c r="D32" s="213" t="s">
        <v>62</v>
      </c>
      <c r="E32" s="214"/>
      <c r="F32" s="215"/>
      <c r="G32" s="86"/>
      <c r="H32" s="24"/>
      <c r="I32" s="21" t="s">
        <v>112</v>
      </c>
      <c r="J32" s="16"/>
      <c r="K32" s="18"/>
      <c r="L32" s="2">
        <v>2.5</v>
      </c>
      <c r="M32" s="5">
        <v>1.5</v>
      </c>
      <c r="N32" s="3"/>
      <c r="O32"/>
      <c r="P32" s="179"/>
      <c r="Q32" s="179"/>
      <c r="R32" s="179"/>
      <c r="S32" s="179"/>
      <c r="T32" s="179"/>
      <c r="U32" s="179"/>
      <c r="V32" s="179"/>
      <c r="W32" s="179"/>
      <c r="X32" s="179"/>
      <c r="Y32" s="105"/>
      <c r="Z32" s="105"/>
      <c r="AA32" s="105"/>
      <c r="AB32" s="106"/>
      <c r="AC32" s="106"/>
      <c r="AD32" s="106"/>
      <c r="AE32" s="106"/>
      <c r="AF32" s="106"/>
      <c r="AG32" s="106"/>
      <c r="AH32" s="106"/>
      <c r="AI32" s="107"/>
      <c r="AJ32" s="107"/>
    </row>
    <row r="33" spans="3:37" ht="9.9499999999999993" customHeight="1" x14ac:dyDescent="0.35">
      <c r="C33" s="78"/>
      <c r="D33" s="73"/>
      <c r="E33" s="73"/>
      <c r="F33" s="73"/>
      <c r="G33" s="88"/>
      <c r="H33" s="24"/>
      <c r="I33" s="98"/>
      <c r="J33" s="15"/>
      <c r="K33" s="3"/>
      <c r="L33" s="3"/>
      <c r="M33" s="4"/>
      <c r="N33" s="3"/>
      <c r="O33" s="46"/>
      <c r="P33" s="110"/>
      <c r="Q33" s="110"/>
      <c r="R33" s="110"/>
      <c r="S33" s="110"/>
      <c r="T33" s="110"/>
      <c r="U33" s="110"/>
      <c r="V33" s="110"/>
      <c r="W33" s="110"/>
      <c r="X33" s="110"/>
      <c r="Y33" s="108"/>
      <c r="Z33" s="108"/>
      <c r="AA33" s="109"/>
      <c r="AB33" s="110"/>
      <c r="AC33" s="110"/>
      <c r="AD33" s="110"/>
      <c r="AE33" s="110"/>
      <c r="AF33" s="110"/>
      <c r="AG33" s="111"/>
      <c r="AH33" s="108"/>
      <c r="AI33" s="107"/>
      <c r="AJ33" s="107"/>
      <c r="AK33" s="34"/>
    </row>
    <row r="34" spans="3:37" ht="9.9499999999999993" customHeight="1" x14ac:dyDescent="0.35">
      <c r="C34" s="24"/>
      <c r="D34" s="180"/>
      <c r="E34" s="180"/>
      <c r="F34" s="180"/>
      <c r="G34" s="24"/>
      <c r="H34" s="24"/>
      <c r="I34" s="28"/>
      <c r="J34" s="15"/>
      <c r="K34" s="3"/>
      <c r="L34" s="3"/>
      <c r="M34" s="3"/>
      <c r="N34" s="3"/>
      <c r="O34" s="46"/>
      <c r="P34" s="110"/>
      <c r="Q34" s="110"/>
      <c r="R34" s="110"/>
      <c r="S34" s="110"/>
      <c r="T34" s="110"/>
      <c r="U34" s="110"/>
      <c r="V34" s="110"/>
      <c r="W34" s="110"/>
      <c r="X34" s="110"/>
      <c r="Y34" s="108"/>
      <c r="Z34" s="108"/>
      <c r="AA34" s="109"/>
      <c r="AB34" s="110"/>
      <c r="AC34" s="110"/>
      <c r="AD34" s="110"/>
      <c r="AE34" s="110"/>
      <c r="AF34" s="110"/>
      <c r="AG34" s="111"/>
      <c r="AH34" s="108"/>
      <c r="AI34" s="107"/>
      <c r="AJ34" s="107"/>
      <c r="AK34" s="34"/>
    </row>
    <row r="35" spans="3:37" ht="9.9499999999999993" customHeight="1" x14ac:dyDescent="0.3">
      <c r="C35" s="81"/>
      <c r="D35" s="82"/>
      <c r="E35" s="83"/>
      <c r="F35" s="84"/>
      <c r="G35" s="85"/>
    </row>
    <row r="36" spans="3:37" ht="20.25" x14ac:dyDescent="0.3">
      <c r="C36" s="77"/>
      <c r="D36" s="123" t="s">
        <v>63</v>
      </c>
      <c r="E36" s="124"/>
      <c r="F36" s="125"/>
      <c r="G36" s="86"/>
    </row>
    <row r="37" spans="3:37" ht="20.25" x14ac:dyDescent="0.3">
      <c r="C37" s="77"/>
      <c r="D37" s="10" t="s">
        <v>64</v>
      </c>
      <c r="E37" s="11">
        <v>6000</v>
      </c>
      <c r="F37" s="19">
        <v>3600</v>
      </c>
      <c r="G37" s="86"/>
    </row>
    <row r="38" spans="3:37" ht="20.25" x14ac:dyDescent="0.3">
      <c r="C38" s="77"/>
      <c r="D38" s="10" t="s">
        <v>65</v>
      </c>
      <c r="E38" s="11">
        <v>3300</v>
      </c>
      <c r="F38" s="19">
        <v>2000</v>
      </c>
      <c r="G38" s="86"/>
    </row>
    <row r="39" spans="3:37" ht="20.25" x14ac:dyDescent="0.3">
      <c r="C39" s="77"/>
      <c r="D39" s="123" t="s">
        <v>66</v>
      </c>
      <c r="E39" s="124"/>
      <c r="F39" s="125"/>
      <c r="G39" s="86"/>
    </row>
    <row r="40" spans="3:37" ht="20.25" x14ac:dyDescent="0.3">
      <c r="C40" s="77"/>
      <c r="D40" s="10" t="s">
        <v>60</v>
      </c>
      <c r="E40" s="11">
        <v>3100</v>
      </c>
      <c r="F40" s="19">
        <v>1900</v>
      </c>
      <c r="G40" s="86"/>
    </row>
    <row r="41" spans="3:37" ht="20.25" x14ac:dyDescent="0.3">
      <c r="C41" s="77"/>
      <c r="D41" s="10" t="s">
        <v>61</v>
      </c>
      <c r="E41" s="11">
        <v>1800</v>
      </c>
      <c r="F41" s="19">
        <v>1100</v>
      </c>
      <c r="G41" s="86"/>
    </row>
    <row r="42" spans="3:37" ht="20.25" x14ac:dyDescent="0.3">
      <c r="C42" s="77"/>
      <c r="D42" s="123" t="s">
        <v>52</v>
      </c>
      <c r="E42" s="124"/>
      <c r="F42" s="125"/>
      <c r="G42" s="86"/>
    </row>
    <row r="43" spans="3:37" ht="20.25" x14ac:dyDescent="0.3">
      <c r="C43" s="77"/>
      <c r="D43" s="10" t="s">
        <v>50</v>
      </c>
      <c r="E43" s="11">
        <v>3800</v>
      </c>
      <c r="F43" s="19">
        <v>2300</v>
      </c>
      <c r="G43" s="86"/>
    </row>
    <row r="44" spans="3:37" ht="20.25" x14ac:dyDescent="0.3">
      <c r="C44" s="77"/>
      <c r="D44" s="10" t="s">
        <v>56</v>
      </c>
      <c r="E44" s="11">
        <v>2000</v>
      </c>
      <c r="F44" s="19">
        <v>1200</v>
      </c>
      <c r="G44" s="86"/>
    </row>
    <row r="45" spans="3:37" ht="20.25" x14ac:dyDescent="0.3">
      <c r="C45" s="77"/>
      <c r="D45" s="123" t="s">
        <v>114</v>
      </c>
      <c r="E45" s="124"/>
      <c r="F45" s="125"/>
      <c r="G45" s="86"/>
    </row>
    <row r="46" spans="3:37" ht="20.25" x14ac:dyDescent="0.3">
      <c r="C46" s="77"/>
      <c r="D46" s="10" t="s">
        <v>50</v>
      </c>
      <c r="E46" s="11">
        <v>8000</v>
      </c>
      <c r="F46" s="19">
        <v>4800</v>
      </c>
      <c r="G46" s="86"/>
    </row>
    <row r="47" spans="3:37" ht="20.25" x14ac:dyDescent="0.3">
      <c r="C47" s="77"/>
      <c r="D47" s="10" t="s">
        <v>56</v>
      </c>
      <c r="E47" s="11">
        <v>4500</v>
      </c>
      <c r="F47" s="19">
        <v>2700</v>
      </c>
      <c r="G47" s="86"/>
    </row>
    <row r="48" spans="3:37" ht="20.25" x14ac:dyDescent="0.3">
      <c r="C48" s="77"/>
      <c r="D48" s="123" t="s">
        <v>53</v>
      </c>
      <c r="E48" s="124"/>
      <c r="F48" s="125"/>
      <c r="G48" s="86"/>
    </row>
    <row r="49" spans="3:7" ht="20.25" x14ac:dyDescent="0.3">
      <c r="C49" s="77"/>
      <c r="D49" s="10" t="s">
        <v>57</v>
      </c>
      <c r="E49" s="11">
        <v>5700</v>
      </c>
      <c r="F49" s="19">
        <v>3500</v>
      </c>
      <c r="G49" s="86"/>
    </row>
    <row r="50" spans="3:7" ht="20.25" x14ac:dyDescent="0.3">
      <c r="C50" s="77"/>
      <c r="D50" s="10" t="s">
        <v>58</v>
      </c>
      <c r="E50" s="11">
        <v>3300</v>
      </c>
      <c r="F50" s="19">
        <v>2000</v>
      </c>
      <c r="G50" s="86"/>
    </row>
    <row r="51" spans="3:7" ht="20.25" x14ac:dyDescent="0.3">
      <c r="C51" s="77"/>
      <c r="D51" s="123" t="s">
        <v>115</v>
      </c>
      <c r="E51" s="124"/>
      <c r="F51" s="125"/>
      <c r="G51" s="86"/>
    </row>
    <row r="52" spans="3:7" ht="20.25" x14ac:dyDescent="0.3">
      <c r="C52" s="77"/>
      <c r="D52" s="10" t="s">
        <v>57</v>
      </c>
      <c r="E52" s="11">
        <v>5400</v>
      </c>
      <c r="F52" s="19">
        <v>3300</v>
      </c>
      <c r="G52" s="86"/>
    </row>
    <row r="53" spans="3:7" ht="20.25" x14ac:dyDescent="0.3">
      <c r="C53" s="77"/>
      <c r="D53" s="10" t="s">
        <v>58</v>
      </c>
      <c r="E53" s="11">
        <v>3300</v>
      </c>
      <c r="F53" s="19">
        <v>2000</v>
      </c>
      <c r="G53" s="86"/>
    </row>
    <row r="54" spans="3:7" ht="20.25" x14ac:dyDescent="0.3">
      <c r="C54" s="77"/>
      <c r="D54" s="123" t="s">
        <v>68</v>
      </c>
      <c r="E54" s="124"/>
      <c r="F54" s="125"/>
      <c r="G54" s="86"/>
    </row>
    <row r="55" spans="3:7" ht="20.25" x14ac:dyDescent="0.3">
      <c r="C55" s="77"/>
      <c r="D55" s="12" t="s">
        <v>67</v>
      </c>
      <c r="E55" s="13">
        <v>3300</v>
      </c>
      <c r="F55" s="19">
        <v>2000</v>
      </c>
      <c r="G55" s="86"/>
    </row>
    <row r="56" spans="3:7" ht="20.25" x14ac:dyDescent="0.3">
      <c r="C56" s="77"/>
      <c r="D56" s="12" t="s">
        <v>69</v>
      </c>
      <c r="E56" s="13">
        <v>1800</v>
      </c>
      <c r="F56" s="19">
        <v>1100</v>
      </c>
      <c r="G56" s="86"/>
    </row>
    <row r="57" spans="3:7" ht="20.25" x14ac:dyDescent="0.3">
      <c r="C57" s="77"/>
      <c r="D57" s="123" t="s">
        <v>54</v>
      </c>
      <c r="E57" s="124"/>
      <c r="F57" s="125"/>
      <c r="G57" s="86"/>
    </row>
    <row r="58" spans="3:7" ht="20.25" x14ac:dyDescent="0.3">
      <c r="C58" s="77"/>
      <c r="D58" s="12" t="s">
        <v>51</v>
      </c>
      <c r="E58" s="13">
        <v>7000</v>
      </c>
      <c r="F58" s="19">
        <v>4200</v>
      </c>
      <c r="G58" s="86"/>
    </row>
    <row r="59" spans="3:7" ht="20.25" x14ac:dyDescent="0.3">
      <c r="C59" s="77"/>
      <c r="D59" s="12" t="s">
        <v>59</v>
      </c>
      <c r="E59" s="13">
        <v>4200</v>
      </c>
      <c r="F59" s="19">
        <v>2600</v>
      </c>
      <c r="G59" s="86"/>
    </row>
    <row r="60" spans="3:7" ht="9.9499999999999993" customHeight="1" x14ac:dyDescent="0.3">
      <c r="C60" s="78"/>
      <c r="D60" s="79"/>
      <c r="E60" s="80"/>
      <c r="F60" s="87"/>
      <c r="G60" s="88"/>
    </row>
  </sheetData>
  <mergeCells count="4">
    <mergeCell ref="D2:F2"/>
    <mergeCell ref="I6:J6"/>
    <mergeCell ref="L6:M6"/>
    <mergeCell ref="D32:F32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ELORIGEN260324</vt:lpstr>
      <vt:lpstr>FraccEO210424</vt:lpstr>
      <vt:lpstr>FraccEO120524</vt:lpstr>
      <vt:lpstr>FraccEO120624</vt:lpstr>
      <vt:lpstr>FraccEO290624</vt:lpstr>
      <vt:lpstr>FraccEO090724</vt:lpstr>
      <vt:lpstr>FraccEO220924</vt:lpstr>
      <vt:lpstr>Fracc011024</vt:lpstr>
      <vt:lpstr>Ajuste011024</vt:lpstr>
      <vt:lpstr>Fracc061224</vt:lpstr>
      <vt:lpstr>Fracc070125</vt:lpstr>
      <vt:lpstr>Ajuste011024!Área_de_impresión</vt:lpstr>
      <vt:lpstr>ELORIGEN260324!Área_de_impresión</vt:lpstr>
      <vt:lpstr>Fracc011024!Área_de_impresión</vt:lpstr>
      <vt:lpstr>Fracc061224!Área_de_impresión</vt:lpstr>
      <vt:lpstr>Fracc070125!Área_de_impresión</vt:lpstr>
      <vt:lpstr>FraccEO090724!Área_de_impresión</vt:lpstr>
      <vt:lpstr>FraccEO120524!Área_de_impresión</vt:lpstr>
      <vt:lpstr>FraccEO120624!Área_de_impresión</vt:lpstr>
      <vt:lpstr>FraccEO210424!Área_de_impresión</vt:lpstr>
      <vt:lpstr>FraccEO220924!Área_de_impresión</vt:lpstr>
      <vt:lpstr>FraccEO290624!Área_de_impresión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Andres Garcia</dc:creator>
  <cp:lastModifiedBy>Mariano Andres Garcia</cp:lastModifiedBy>
  <cp:lastPrinted>2025-01-08T02:22:02Z</cp:lastPrinted>
  <dcterms:created xsi:type="dcterms:W3CDTF">2023-04-04T20:40:42Z</dcterms:created>
  <dcterms:modified xsi:type="dcterms:W3CDTF">2025-01-08T02:28:49Z</dcterms:modified>
</cp:coreProperties>
</file>