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11\AK_VIVERO\00PLANTILLAS\005DecoraciónyPaisajismox8\"/>
    </mc:Choice>
  </mc:AlternateContent>
  <xr:revisionPtr revIDLastSave="0" documentId="13_ncr:1_{A892C4D1-A436-4EA2-BF05-0DD8C9400200}" xr6:coauthVersionLast="47" xr6:coauthVersionMax="47" xr10:uidLastSave="{00000000-0000-0000-0000-000000000000}"/>
  <bookViews>
    <workbookView xWindow="-120" yWindow="-120" windowWidth="20730" windowHeight="11040" firstSheet="4" activeTab="5" xr2:uid="{00000000-000D-0000-FFFF-FFFF00000000}"/>
  </bookViews>
  <sheets>
    <sheet name="Hoja1" sheetId="1" r:id="rId1"/>
    <sheet name="Herram250324" sheetId="13" r:id="rId2"/>
    <sheet name="Riego310524" sheetId="16" r:id="rId3"/>
    <sheet name="Riego180824" sheetId="17" r:id="rId4"/>
    <sheet name="Riego081024" sheetId="18" r:id="rId5"/>
    <sheet name="Riego110125" sheetId="19" r:id="rId6"/>
  </sheets>
  <externalReferences>
    <externalReference r:id="rId7"/>
  </externalReferences>
  <definedNames>
    <definedName name="_xlnm.Print_Area" localSheetId="1">Herram250324!$D$7:$F$85</definedName>
    <definedName name="_xlnm.Print_Area" localSheetId="0">Hoja1!$D$2:$H$43</definedName>
    <definedName name="_xlnm.Print_Area" localSheetId="4">Riego081024!$D$7:$F$24</definedName>
    <definedName name="_xlnm.Print_Area" localSheetId="5">Riego110125!$D$7:$F$24</definedName>
    <definedName name="_xlnm.Print_Area" localSheetId="3">Riego180824!$D$7:$F$24</definedName>
    <definedName name="_xlnm.Print_Area" localSheetId="2">Riego310524!$D$7:$F$22</definedName>
    <definedName name="_xlnm.Database" localSheetId="4">#REF!</definedName>
    <definedName name="_xlnm.Database" localSheetId="5">#REF!</definedName>
    <definedName name="_xlnm.Database" localSheetId="3">#REF!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9" l="1"/>
  <c r="L17" i="19"/>
  <c r="I17" i="19" s="1"/>
  <c r="F17" i="19" s="1"/>
  <c r="K17" i="19"/>
  <c r="H17" i="19" s="1"/>
  <c r="E17" i="19" s="1"/>
  <c r="L16" i="19"/>
  <c r="I16" i="19" s="1"/>
  <c r="F16" i="19" s="1"/>
  <c r="K16" i="19"/>
  <c r="H16" i="19" s="1"/>
  <c r="E16" i="19" s="1"/>
  <c r="L15" i="19"/>
  <c r="I15" i="19" s="1"/>
  <c r="F15" i="19" s="1"/>
  <c r="K15" i="19"/>
  <c r="H15" i="19" s="1"/>
  <c r="E15" i="19" s="1"/>
  <c r="O21" i="19" l="1"/>
  <c r="O20" i="19"/>
  <c r="O14" i="19"/>
  <c r="L78" i="19"/>
  <c r="K78" i="19"/>
  <c r="I78" i="19"/>
  <c r="H78" i="19"/>
  <c r="L77" i="19"/>
  <c r="K77" i="19"/>
  <c r="I77" i="19"/>
  <c r="H77" i="19"/>
  <c r="L76" i="19"/>
  <c r="K76" i="19"/>
  <c r="I76" i="19"/>
  <c r="H76" i="19"/>
  <c r="L75" i="19"/>
  <c r="K75" i="19"/>
  <c r="I75" i="19"/>
  <c r="H75" i="19"/>
  <c r="L74" i="19"/>
  <c r="K74" i="19"/>
  <c r="I74" i="19"/>
  <c r="H74" i="19"/>
  <c r="AA23" i="19"/>
  <c r="W23" i="19"/>
  <c r="T23" i="19" s="1"/>
  <c r="L23" i="19"/>
  <c r="I23" i="19" s="1"/>
  <c r="F23" i="19" s="1"/>
  <c r="K23" i="19"/>
  <c r="H23" i="19" s="1"/>
  <c r="E23" i="19" s="1"/>
  <c r="AA22" i="19"/>
  <c r="W22" i="19"/>
  <c r="T22" i="19" s="1"/>
  <c r="L22" i="19"/>
  <c r="I22" i="19" s="1"/>
  <c r="F22" i="19" s="1"/>
  <c r="K22" i="19"/>
  <c r="H22" i="19" s="1"/>
  <c r="E22" i="19" s="1"/>
  <c r="T21" i="19"/>
  <c r="Q21" i="19"/>
  <c r="P21" i="19"/>
  <c r="N21" i="19"/>
  <c r="L21" i="19" s="1"/>
  <c r="I21" i="19" s="1"/>
  <c r="F21" i="19" s="1"/>
  <c r="AA20" i="19"/>
  <c r="T20" i="19"/>
  <c r="Q20" i="19"/>
  <c r="P20" i="19"/>
  <c r="N20" i="19"/>
  <c r="L20" i="19" s="1"/>
  <c r="I20" i="19" s="1"/>
  <c r="F20" i="19" s="1"/>
  <c r="L19" i="19"/>
  <c r="I19" i="19" s="1"/>
  <c r="F19" i="19" s="1"/>
  <c r="K19" i="19"/>
  <c r="H19" i="19" s="1"/>
  <c r="E19" i="19" s="1"/>
  <c r="L18" i="19"/>
  <c r="I18" i="19" s="1"/>
  <c r="F18" i="19" s="1"/>
  <c r="K18" i="19"/>
  <c r="H18" i="19" s="1"/>
  <c r="E18" i="19" s="1"/>
  <c r="T14" i="19"/>
  <c r="Q14" i="19"/>
  <c r="P14" i="19"/>
  <c r="N14" i="19"/>
  <c r="K14" i="19" s="1"/>
  <c r="H14" i="19" s="1"/>
  <c r="E14" i="19" s="1"/>
  <c r="AA13" i="19"/>
  <c r="W13" i="19"/>
  <c r="T13" i="19" s="1"/>
  <c r="L13" i="19"/>
  <c r="K13" i="19"/>
  <c r="H13" i="19" s="1"/>
  <c r="E13" i="19" s="1"/>
  <c r="I13" i="19"/>
  <c r="F13" i="19" s="1"/>
  <c r="AA12" i="19"/>
  <c r="W12" i="19"/>
  <c r="T12" i="19" s="1"/>
  <c r="L12" i="19"/>
  <c r="I12" i="19" s="1"/>
  <c r="F12" i="19" s="1"/>
  <c r="K12" i="19"/>
  <c r="H12" i="19" s="1"/>
  <c r="E12" i="19" s="1"/>
  <c r="AA11" i="19"/>
  <c r="W11" i="19"/>
  <c r="T11" i="19" s="1"/>
  <c r="L11" i="19"/>
  <c r="I11" i="19" s="1"/>
  <c r="F11" i="19" s="1"/>
  <c r="K11" i="19"/>
  <c r="H11" i="19" s="1"/>
  <c r="E11" i="19" s="1"/>
  <c r="AA10" i="19"/>
  <c r="W10" i="19"/>
  <c r="T10" i="19" s="1"/>
  <c r="L10" i="19"/>
  <c r="I10" i="19" s="1"/>
  <c r="F10" i="19" s="1"/>
  <c r="K10" i="19"/>
  <c r="H10" i="19" s="1"/>
  <c r="E10" i="19" s="1"/>
  <c r="O22" i="18"/>
  <c r="O21" i="18"/>
  <c r="O16" i="18"/>
  <c r="O14" i="18"/>
  <c r="L79" i="18"/>
  <c r="I79" i="18" s="1"/>
  <c r="K79" i="18"/>
  <c r="H79" i="18"/>
  <c r="L78" i="18"/>
  <c r="I78" i="18" s="1"/>
  <c r="K78" i="18"/>
  <c r="H78" i="18" s="1"/>
  <c r="L77" i="18"/>
  <c r="I77" i="18" s="1"/>
  <c r="K77" i="18"/>
  <c r="H77" i="18"/>
  <c r="L76" i="18"/>
  <c r="I76" i="18" s="1"/>
  <c r="K76" i="18"/>
  <c r="H76" i="18" s="1"/>
  <c r="L75" i="18"/>
  <c r="I75" i="18" s="1"/>
  <c r="K75" i="18"/>
  <c r="H75" i="18"/>
  <c r="Z24" i="18"/>
  <c r="V24" i="18"/>
  <c r="S24" i="18" s="1"/>
  <c r="L24" i="18"/>
  <c r="I24" i="18" s="1"/>
  <c r="F24" i="18" s="1"/>
  <c r="K24" i="18"/>
  <c r="H24" i="18" s="1"/>
  <c r="E24" i="18" s="1"/>
  <c r="Z23" i="18"/>
  <c r="V23" i="18"/>
  <c r="S23" i="18" s="1"/>
  <c r="L23" i="18"/>
  <c r="I23" i="18" s="1"/>
  <c r="F23" i="18" s="1"/>
  <c r="K23" i="18"/>
  <c r="H23" i="18" s="1"/>
  <c r="E23" i="18" s="1"/>
  <c r="S22" i="18"/>
  <c r="P22" i="18"/>
  <c r="N22" i="18"/>
  <c r="K22" i="18" s="1"/>
  <c r="H22" i="18" s="1"/>
  <c r="E22" i="18" s="1"/>
  <c r="L22" i="18"/>
  <c r="I22" i="18" s="1"/>
  <c r="F22" i="18" s="1"/>
  <c r="Z21" i="18"/>
  <c r="S21" i="18"/>
  <c r="P21" i="18"/>
  <c r="N21" i="18"/>
  <c r="L21" i="18"/>
  <c r="I21" i="18" s="1"/>
  <c r="F21" i="18" s="1"/>
  <c r="K21" i="18"/>
  <c r="H21" i="18"/>
  <c r="E21" i="18" s="1"/>
  <c r="L20" i="18"/>
  <c r="K20" i="18"/>
  <c r="H20" i="18" s="1"/>
  <c r="E20" i="18" s="1"/>
  <c r="I20" i="18"/>
  <c r="F20" i="18" s="1"/>
  <c r="L19" i="18"/>
  <c r="I19" i="18" s="1"/>
  <c r="F19" i="18" s="1"/>
  <c r="K19" i="18"/>
  <c r="H19" i="18"/>
  <c r="E19" i="18" s="1"/>
  <c r="Z18" i="18"/>
  <c r="V18" i="18"/>
  <c r="P18" i="18" s="1"/>
  <c r="L18" i="18"/>
  <c r="K18" i="18"/>
  <c r="H18" i="18" s="1"/>
  <c r="E18" i="18" s="1"/>
  <c r="I18" i="18"/>
  <c r="F18" i="18" s="1"/>
  <c r="Z17" i="18"/>
  <c r="V17" i="18"/>
  <c r="S17" i="18" s="1"/>
  <c r="P17" i="18"/>
  <c r="N17" i="18"/>
  <c r="L17" i="18" s="1"/>
  <c r="I17" i="18" s="1"/>
  <c r="Z16" i="18"/>
  <c r="V16" i="18"/>
  <c r="S16" i="18" s="1"/>
  <c r="P16" i="18"/>
  <c r="N16" i="18"/>
  <c r="K16" i="18" s="1"/>
  <c r="H16" i="18" s="1"/>
  <c r="L16" i="18"/>
  <c r="I16" i="18"/>
  <c r="Z15" i="18"/>
  <c r="V15" i="18"/>
  <c r="P15" i="18" s="1"/>
  <c r="L15" i="18"/>
  <c r="I15" i="18" s="1"/>
  <c r="F15" i="18" s="1"/>
  <c r="K15" i="18"/>
  <c r="H15" i="18" s="1"/>
  <c r="E15" i="18" s="1"/>
  <c r="S14" i="18"/>
  <c r="P14" i="18"/>
  <c r="N14" i="18"/>
  <c r="L14" i="18" s="1"/>
  <c r="I14" i="18" s="1"/>
  <c r="F14" i="18" s="1"/>
  <c r="K14" i="18"/>
  <c r="H14" i="18" s="1"/>
  <c r="E14" i="18" s="1"/>
  <c r="Z13" i="18"/>
  <c r="V13" i="18"/>
  <c r="S13" i="18" s="1"/>
  <c r="L13" i="18"/>
  <c r="I13" i="18" s="1"/>
  <c r="F13" i="18" s="1"/>
  <c r="K13" i="18"/>
  <c r="H13" i="18" s="1"/>
  <c r="E13" i="18" s="1"/>
  <c r="Z12" i="18"/>
  <c r="V12" i="18"/>
  <c r="S12" i="18"/>
  <c r="L12" i="18"/>
  <c r="K12" i="18"/>
  <c r="H12" i="18" s="1"/>
  <c r="E12" i="18" s="1"/>
  <c r="I12" i="18"/>
  <c r="F12" i="18" s="1"/>
  <c r="Z11" i="18"/>
  <c r="V11" i="18"/>
  <c r="S11" i="18" s="1"/>
  <c r="L11" i="18"/>
  <c r="I11" i="18" s="1"/>
  <c r="F11" i="18" s="1"/>
  <c r="K11" i="18"/>
  <c r="H11" i="18" s="1"/>
  <c r="E11" i="18" s="1"/>
  <c r="Z10" i="18"/>
  <c r="V10" i="18"/>
  <c r="S10" i="18"/>
  <c r="L10" i="18"/>
  <c r="I10" i="18" s="1"/>
  <c r="F10" i="18" s="1"/>
  <c r="K10" i="18"/>
  <c r="H10" i="18" s="1"/>
  <c r="E10" i="18" s="1"/>
  <c r="K21" i="19" l="1"/>
  <c r="H21" i="19" s="1"/>
  <c r="E21" i="19" s="1"/>
  <c r="K20" i="19"/>
  <c r="H20" i="19" s="1"/>
  <c r="E20" i="19" s="1"/>
  <c r="L14" i="19"/>
  <c r="I14" i="19" s="1"/>
  <c r="F14" i="19" s="1"/>
  <c r="S18" i="18"/>
  <c r="O17" i="18"/>
  <c r="S15" i="18"/>
  <c r="K17" i="18"/>
  <c r="H17" i="18" s="1"/>
  <c r="L20" i="17"/>
  <c r="K20" i="17"/>
  <c r="L19" i="17"/>
  <c r="H20" i="17" l="1"/>
  <c r="E20" i="17" s="1"/>
  <c r="I19" i="17"/>
  <c r="F19" i="17" s="1"/>
  <c r="I20" i="17"/>
  <c r="F20" i="17" s="1"/>
  <c r="K19" i="17"/>
  <c r="H19" i="17" l="1"/>
  <c r="E19" i="17" s="1"/>
  <c r="O22" i="17"/>
  <c r="O21" i="17"/>
  <c r="O14" i="17"/>
  <c r="L79" i="17"/>
  <c r="I79" i="17" s="1"/>
  <c r="K79" i="17"/>
  <c r="H79" i="17" s="1"/>
  <c r="L78" i="17"/>
  <c r="I78" i="17" s="1"/>
  <c r="K78" i="17"/>
  <c r="H78" i="17" s="1"/>
  <c r="L77" i="17"/>
  <c r="I77" i="17" s="1"/>
  <c r="K77" i="17"/>
  <c r="H77" i="17" s="1"/>
  <c r="L76" i="17"/>
  <c r="I76" i="17" s="1"/>
  <c r="K76" i="17"/>
  <c r="H76" i="17" s="1"/>
  <c r="L75" i="17"/>
  <c r="I75" i="17" s="1"/>
  <c r="K75" i="17"/>
  <c r="H75" i="17" s="1"/>
  <c r="Y24" i="17"/>
  <c r="U24" i="17"/>
  <c r="R24" i="17" s="1"/>
  <c r="L24" i="17"/>
  <c r="K24" i="17"/>
  <c r="Y23" i="17"/>
  <c r="U23" i="17"/>
  <c r="R23" i="17" s="1"/>
  <c r="L23" i="17"/>
  <c r="K23" i="17"/>
  <c r="R22" i="17"/>
  <c r="N22" i="17"/>
  <c r="K22" i="17" s="1"/>
  <c r="L22" i="17"/>
  <c r="Y21" i="17"/>
  <c r="R21" i="17"/>
  <c r="N21" i="17"/>
  <c r="L21" i="17" s="1"/>
  <c r="Y18" i="17"/>
  <c r="U18" i="17"/>
  <c r="R18" i="17" s="1"/>
  <c r="L18" i="17"/>
  <c r="K18" i="17"/>
  <c r="Y17" i="17"/>
  <c r="U17" i="17"/>
  <c r="O17" i="17" s="1"/>
  <c r="N17" i="17"/>
  <c r="L17" i="17" s="1"/>
  <c r="I17" i="17" s="1"/>
  <c r="Y16" i="17"/>
  <c r="U16" i="17"/>
  <c r="O16" i="17" s="1"/>
  <c r="N16" i="17"/>
  <c r="L16" i="17" s="1"/>
  <c r="I16" i="17" s="1"/>
  <c r="Y15" i="17"/>
  <c r="U15" i="17"/>
  <c r="O15" i="17" s="1"/>
  <c r="L15" i="17"/>
  <c r="K15" i="17"/>
  <c r="R14" i="17"/>
  <c r="N14" i="17"/>
  <c r="K14" i="17" s="1"/>
  <c r="Y13" i="17"/>
  <c r="U13" i="17"/>
  <c r="R13" i="17"/>
  <c r="L13" i="17"/>
  <c r="K13" i="17"/>
  <c r="Y12" i="17"/>
  <c r="U12" i="17"/>
  <c r="R12" i="17" s="1"/>
  <c r="L12" i="17"/>
  <c r="K12" i="17"/>
  <c r="Y11" i="17"/>
  <c r="U11" i="17"/>
  <c r="R11" i="17" s="1"/>
  <c r="L11" i="17"/>
  <c r="K11" i="17"/>
  <c r="Y10" i="17"/>
  <c r="U10" i="17"/>
  <c r="R10" i="17"/>
  <c r="L10" i="17"/>
  <c r="K10" i="17"/>
  <c r="H10" i="17" s="1"/>
  <c r="E10" i="17" s="1"/>
  <c r="I11" i="17" l="1"/>
  <c r="F11" i="17" s="1"/>
  <c r="I12" i="17"/>
  <c r="F12" i="17" s="1"/>
  <c r="I13" i="17"/>
  <c r="F13" i="17" s="1"/>
  <c r="L14" i="17"/>
  <c r="F15" i="17"/>
  <c r="I15" i="17"/>
  <c r="R16" i="17"/>
  <c r="H23" i="17"/>
  <c r="E23" i="17" s="1"/>
  <c r="H24" i="17"/>
  <c r="E24" i="17" s="1"/>
  <c r="H14" i="17"/>
  <c r="E14" i="17" s="1"/>
  <c r="I22" i="17"/>
  <c r="F22" i="17" s="1"/>
  <c r="I23" i="17"/>
  <c r="F23" i="17" s="1"/>
  <c r="I24" i="17"/>
  <c r="F24" i="17" s="1"/>
  <c r="I10" i="17"/>
  <c r="F10" i="17" s="1"/>
  <c r="H11" i="17"/>
  <c r="E11" i="17" s="1"/>
  <c r="H18" i="17"/>
  <c r="E18" i="17" s="1"/>
  <c r="I21" i="17"/>
  <c r="F21" i="17" s="1"/>
  <c r="H22" i="17"/>
  <c r="E22" i="17" s="1"/>
  <c r="H12" i="17"/>
  <c r="E12" i="17" s="1"/>
  <c r="H13" i="17"/>
  <c r="E13" i="17" s="1"/>
  <c r="H15" i="17"/>
  <c r="E15" i="17" s="1"/>
  <c r="I18" i="17"/>
  <c r="F18" i="17" s="1"/>
  <c r="R15" i="17"/>
  <c r="R17" i="17"/>
  <c r="O18" i="17"/>
  <c r="K16" i="17"/>
  <c r="H16" i="17" s="1"/>
  <c r="K17" i="17"/>
  <c r="H17" i="17" s="1"/>
  <c r="K21" i="17"/>
  <c r="L77" i="16"/>
  <c r="I77" i="16" s="1"/>
  <c r="K77" i="16"/>
  <c r="H77" i="16" s="1"/>
  <c r="L76" i="16"/>
  <c r="I76" i="16" s="1"/>
  <c r="K76" i="16"/>
  <c r="H76" i="16" s="1"/>
  <c r="L75" i="16"/>
  <c r="I75" i="16" s="1"/>
  <c r="K75" i="16"/>
  <c r="H75" i="16" s="1"/>
  <c r="L74" i="16"/>
  <c r="I74" i="16" s="1"/>
  <c r="K74" i="16"/>
  <c r="H74" i="16"/>
  <c r="L73" i="16"/>
  <c r="I73" i="16" s="1"/>
  <c r="K73" i="16"/>
  <c r="H73" i="16" s="1"/>
  <c r="X22" i="16"/>
  <c r="T22" i="16"/>
  <c r="Q22" i="16" s="1"/>
  <c r="L22" i="16"/>
  <c r="I22" i="16" s="1"/>
  <c r="F22" i="16" s="1"/>
  <c r="K22" i="16"/>
  <c r="H22" i="16" s="1"/>
  <c r="E22" i="16" s="1"/>
  <c r="X21" i="16"/>
  <c r="T21" i="16"/>
  <c r="Q21" i="16" s="1"/>
  <c r="L21" i="16"/>
  <c r="I21" i="16" s="1"/>
  <c r="F21" i="16" s="1"/>
  <c r="K21" i="16"/>
  <c r="H21" i="16" s="1"/>
  <c r="E21" i="16" s="1"/>
  <c r="Q20" i="16"/>
  <c r="N20" i="16"/>
  <c r="K20" i="16" s="1"/>
  <c r="H20" i="16" s="1"/>
  <c r="E20" i="16" s="1"/>
  <c r="X19" i="16"/>
  <c r="Q19" i="16"/>
  <c r="N19" i="16"/>
  <c r="K19" i="16" s="1"/>
  <c r="H19" i="16" s="1"/>
  <c r="E19" i="16" s="1"/>
  <c r="X18" i="16"/>
  <c r="T18" i="16"/>
  <c r="Q18" i="16" s="1"/>
  <c r="N18" i="16"/>
  <c r="L18" i="16" s="1"/>
  <c r="I18" i="16" s="1"/>
  <c r="F18" i="16" s="1"/>
  <c r="X17" i="16"/>
  <c r="T17" i="16"/>
  <c r="Q17" i="16" s="1"/>
  <c r="N17" i="16"/>
  <c r="K17" i="16" s="1"/>
  <c r="H17" i="16" s="1"/>
  <c r="X16" i="16"/>
  <c r="T16" i="16"/>
  <c r="Q16" i="16" s="1"/>
  <c r="N16" i="16"/>
  <c r="K16" i="16" s="1"/>
  <c r="H16" i="16" s="1"/>
  <c r="X15" i="16"/>
  <c r="T15" i="16"/>
  <c r="Q15" i="16" s="1"/>
  <c r="N15" i="16"/>
  <c r="K15" i="16" s="1"/>
  <c r="H15" i="16" s="1"/>
  <c r="E15" i="16" s="1"/>
  <c r="Q14" i="16"/>
  <c r="N14" i="16"/>
  <c r="K14" i="16" s="1"/>
  <c r="H14" i="16" s="1"/>
  <c r="E14" i="16" s="1"/>
  <c r="X13" i="16"/>
  <c r="T13" i="16"/>
  <c r="Q13" i="16" s="1"/>
  <c r="L13" i="16"/>
  <c r="I13" i="16" s="1"/>
  <c r="F13" i="16" s="1"/>
  <c r="K13" i="16"/>
  <c r="H13" i="16" s="1"/>
  <c r="E13" i="16" s="1"/>
  <c r="X12" i="16"/>
  <c r="T12" i="16"/>
  <c r="Q12" i="16" s="1"/>
  <c r="L12" i="16"/>
  <c r="I12" i="16" s="1"/>
  <c r="F12" i="16" s="1"/>
  <c r="K12" i="16"/>
  <c r="H12" i="16" s="1"/>
  <c r="E12" i="16" s="1"/>
  <c r="X11" i="16"/>
  <c r="T11" i="16"/>
  <c r="Q11" i="16" s="1"/>
  <c r="L11" i="16"/>
  <c r="I11" i="16" s="1"/>
  <c r="F11" i="16" s="1"/>
  <c r="K11" i="16"/>
  <c r="H11" i="16" s="1"/>
  <c r="E11" i="16" s="1"/>
  <c r="X10" i="16"/>
  <c r="T10" i="16"/>
  <c r="Q10" i="16"/>
  <c r="L10" i="16"/>
  <c r="I10" i="16" s="1"/>
  <c r="F10" i="16" s="1"/>
  <c r="K10" i="16"/>
  <c r="H10" i="16" s="1"/>
  <c r="E10" i="16" s="1"/>
  <c r="I14" i="17" l="1"/>
  <c r="F14" i="17" s="1"/>
  <c r="H21" i="17"/>
  <c r="E21" i="17" s="1"/>
  <c r="L19" i="16"/>
  <c r="I19" i="16" s="1"/>
  <c r="F19" i="16" s="1"/>
  <c r="L20" i="16"/>
  <c r="I20" i="16" s="1"/>
  <c r="F20" i="16" s="1"/>
  <c r="L16" i="16"/>
  <c r="I16" i="16" s="1"/>
  <c r="K18" i="16"/>
  <c r="H18" i="16" s="1"/>
  <c r="E18" i="16" s="1"/>
  <c r="L15" i="16"/>
  <c r="I15" i="16" s="1"/>
  <c r="F15" i="16" s="1"/>
  <c r="L14" i="16"/>
  <c r="I14" i="16" s="1"/>
  <c r="F14" i="16" s="1"/>
  <c r="L17" i="16"/>
  <c r="I17" i="16" s="1"/>
  <c r="X32" i="13" l="1"/>
  <c r="T32" i="13"/>
  <c r="Q32" i="13" s="1"/>
  <c r="L32" i="13"/>
  <c r="I32" i="13" s="1"/>
  <c r="F32" i="13" s="1"/>
  <c r="K32" i="13"/>
  <c r="H32" i="13" s="1"/>
  <c r="E32" i="13" s="1"/>
  <c r="N45" i="13"/>
  <c r="K45" i="13" s="1"/>
  <c r="H45" i="13" s="1"/>
  <c r="E45" i="13" s="1"/>
  <c r="X16" i="13"/>
  <c r="T16" i="13"/>
  <c r="L16" i="13"/>
  <c r="I16" i="13" s="1"/>
  <c r="F16" i="13" s="1"/>
  <c r="K16" i="13"/>
  <c r="H16" i="13" s="1"/>
  <c r="E16" i="13" s="1"/>
  <c r="X14" i="13"/>
  <c r="T14" i="13"/>
  <c r="L14" i="13"/>
  <c r="I14" i="13" s="1"/>
  <c r="F14" i="13" s="1"/>
  <c r="K14" i="13"/>
  <c r="H14" i="13" s="1"/>
  <c r="E14" i="13" s="1"/>
  <c r="X11" i="13"/>
  <c r="T11" i="13"/>
  <c r="Q11" i="13" s="1"/>
  <c r="L11" i="13"/>
  <c r="I11" i="13" s="1"/>
  <c r="F11" i="13" s="1"/>
  <c r="X13" i="13"/>
  <c r="T13" i="13"/>
  <c r="L13" i="13"/>
  <c r="I13" i="13" s="1"/>
  <c r="F13" i="13" s="1"/>
  <c r="K13" i="13"/>
  <c r="H13" i="13" s="1"/>
  <c r="E13" i="13" s="1"/>
  <c r="L176" i="13"/>
  <c r="I176" i="13" s="1"/>
  <c r="K176" i="13"/>
  <c r="H176" i="13" s="1"/>
  <c r="L175" i="13"/>
  <c r="I175" i="13" s="1"/>
  <c r="K175" i="13"/>
  <c r="H175" i="13" s="1"/>
  <c r="L174" i="13"/>
  <c r="I174" i="13" s="1"/>
  <c r="K174" i="13"/>
  <c r="H174" i="13" s="1"/>
  <c r="L173" i="13"/>
  <c r="I173" i="13" s="1"/>
  <c r="K173" i="13"/>
  <c r="H173" i="13" s="1"/>
  <c r="L172" i="13"/>
  <c r="I172" i="13" s="1"/>
  <c r="K172" i="13"/>
  <c r="H172" i="13" s="1"/>
  <c r="L93" i="13"/>
  <c r="I93" i="13" s="1"/>
  <c r="K93" i="13"/>
  <c r="H93" i="13" s="1"/>
  <c r="L92" i="13"/>
  <c r="I92" i="13" s="1"/>
  <c r="F92" i="13" s="1"/>
  <c r="K92" i="13"/>
  <c r="H92" i="13" s="1"/>
  <c r="E92" i="13" s="1"/>
  <c r="L91" i="13"/>
  <c r="I91" i="13" s="1"/>
  <c r="F91" i="13" s="1"/>
  <c r="K91" i="13"/>
  <c r="H91" i="13" s="1"/>
  <c r="E91" i="13" s="1"/>
  <c r="L90" i="13"/>
  <c r="I90" i="13" s="1"/>
  <c r="F90" i="13" s="1"/>
  <c r="K90" i="13"/>
  <c r="H90" i="13" s="1"/>
  <c r="E90" i="13" s="1"/>
  <c r="L89" i="13"/>
  <c r="I89" i="13" s="1"/>
  <c r="F89" i="13" s="1"/>
  <c r="K89" i="13"/>
  <c r="H89" i="13" s="1"/>
  <c r="E89" i="13" s="1"/>
  <c r="L88" i="13"/>
  <c r="I88" i="13" s="1"/>
  <c r="F88" i="13" s="1"/>
  <c r="K88" i="13"/>
  <c r="H88" i="13" s="1"/>
  <c r="E88" i="13" s="1"/>
  <c r="T85" i="13"/>
  <c r="L85" i="13"/>
  <c r="I85" i="13" s="1"/>
  <c r="F85" i="13" s="1"/>
  <c r="K85" i="13"/>
  <c r="H85" i="13" s="1"/>
  <c r="E85" i="13" s="1"/>
  <c r="T84" i="13"/>
  <c r="L84" i="13"/>
  <c r="I84" i="13" s="1"/>
  <c r="F84" i="13" s="1"/>
  <c r="K84" i="13"/>
  <c r="H84" i="13" s="1"/>
  <c r="E84" i="13" s="1"/>
  <c r="T83" i="13"/>
  <c r="L83" i="13"/>
  <c r="I83" i="13" s="1"/>
  <c r="F83" i="13" s="1"/>
  <c r="K83" i="13"/>
  <c r="H83" i="13" s="1"/>
  <c r="E83" i="13" s="1"/>
  <c r="T82" i="13"/>
  <c r="L82" i="13"/>
  <c r="I82" i="13" s="1"/>
  <c r="K82" i="13"/>
  <c r="H82" i="13" s="1"/>
  <c r="L81" i="13"/>
  <c r="I81" i="13" s="1"/>
  <c r="K81" i="13"/>
  <c r="H81" i="13" s="1"/>
  <c r="L80" i="13"/>
  <c r="I80" i="13" s="1"/>
  <c r="K80" i="13"/>
  <c r="H80" i="13" s="1"/>
  <c r="X79" i="13"/>
  <c r="T79" i="13"/>
  <c r="L79" i="13"/>
  <c r="I79" i="13" s="1"/>
  <c r="F79" i="13" s="1"/>
  <c r="K79" i="13"/>
  <c r="H79" i="13" s="1"/>
  <c r="E79" i="13" s="1"/>
  <c r="Q78" i="13"/>
  <c r="K78" i="13"/>
  <c r="H78" i="13" s="1"/>
  <c r="E78" i="13" s="1"/>
  <c r="Q77" i="13"/>
  <c r="K77" i="13"/>
  <c r="H77" i="13" s="1"/>
  <c r="E77" i="13" s="1"/>
  <c r="Q76" i="13"/>
  <c r="K76" i="13"/>
  <c r="H76" i="13" s="1"/>
  <c r="E76" i="13" s="1"/>
  <c r="Q75" i="13"/>
  <c r="K75" i="13"/>
  <c r="H75" i="13" s="1"/>
  <c r="E75" i="13" s="1"/>
  <c r="AC74" i="13"/>
  <c r="L74" i="13"/>
  <c r="I74" i="13" s="1"/>
  <c r="F74" i="13" s="1"/>
  <c r="K74" i="13"/>
  <c r="H74" i="13" s="1"/>
  <c r="E74" i="13" s="1"/>
  <c r="AC73" i="13"/>
  <c r="X73" i="13"/>
  <c r="T73" i="13"/>
  <c r="Q73" i="13" s="1"/>
  <c r="L73" i="13"/>
  <c r="I73" i="13" s="1"/>
  <c r="F73" i="13" s="1"/>
  <c r="K73" i="13"/>
  <c r="H73" i="13" s="1"/>
  <c r="E73" i="13" s="1"/>
  <c r="AC72" i="13"/>
  <c r="X72" i="13"/>
  <c r="T72" i="13"/>
  <c r="Q72" i="13" s="1"/>
  <c r="L72" i="13"/>
  <c r="I72" i="13" s="1"/>
  <c r="F72" i="13" s="1"/>
  <c r="K72" i="13"/>
  <c r="H72" i="13" s="1"/>
  <c r="E72" i="13" s="1"/>
  <c r="AC71" i="13"/>
  <c r="L71" i="13"/>
  <c r="I71" i="13" s="1"/>
  <c r="F71" i="13" s="1"/>
  <c r="K71" i="13"/>
  <c r="H71" i="13" s="1"/>
  <c r="E71" i="13" s="1"/>
  <c r="X70" i="13"/>
  <c r="T70" i="13"/>
  <c r="Q70" i="13" s="1"/>
  <c r="K70" i="13"/>
  <c r="H70" i="13" s="1"/>
  <c r="E70" i="13" s="1"/>
  <c r="X69" i="13"/>
  <c r="T69" i="13"/>
  <c r="Q69" i="13" s="1"/>
  <c r="AC69" i="13"/>
  <c r="AC68" i="13"/>
  <c r="X68" i="13"/>
  <c r="L68" i="13"/>
  <c r="I68" i="13" s="1"/>
  <c r="F68" i="13" s="1"/>
  <c r="K68" i="13"/>
  <c r="H68" i="13" s="1"/>
  <c r="E68" i="13" s="1"/>
  <c r="Q67" i="13"/>
  <c r="L67" i="13"/>
  <c r="I67" i="13" s="1"/>
  <c r="F67" i="13" s="1"/>
  <c r="Q66" i="13"/>
  <c r="Q65" i="13"/>
  <c r="L65" i="13"/>
  <c r="I65" i="13" s="1"/>
  <c r="F65" i="13" s="1"/>
  <c r="Q64" i="13"/>
  <c r="N64" i="13"/>
  <c r="AC64" i="13" s="1"/>
  <c r="Q63" i="13"/>
  <c r="N63" i="13"/>
  <c r="L63" i="13" s="1"/>
  <c r="I63" i="13" s="1"/>
  <c r="F63" i="13" s="1"/>
  <c r="Q62" i="13"/>
  <c r="Q61" i="13"/>
  <c r="L61" i="13"/>
  <c r="I61" i="13" s="1"/>
  <c r="F61" i="13" s="1"/>
  <c r="AC60" i="13"/>
  <c r="X60" i="13"/>
  <c r="Q60" i="13"/>
  <c r="L60" i="13"/>
  <c r="I60" i="13" s="1"/>
  <c r="F60" i="13" s="1"/>
  <c r="K60" i="13"/>
  <c r="H60" i="13" s="1"/>
  <c r="E60" i="13" s="1"/>
  <c r="AC59" i="13"/>
  <c r="X59" i="13"/>
  <c r="T59" i="13"/>
  <c r="Q59" i="13" s="1"/>
  <c r="L59" i="13"/>
  <c r="I59" i="13" s="1"/>
  <c r="F59" i="13" s="1"/>
  <c r="K59" i="13"/>
  <c r="H59" i="13" s="1"/>
  <c r="E59" i="13" s="1"/>
  <c r="AC58" i="13"/>
  <c r="X58" i="13"/>
  <c r="T58" i="13"/>
  <c r="Q58" i="13" s="1"/>
  <c r="L58" i="13"/>
  <c r="I58" i="13" s="1"/>
  <c r="F58" i="13" s="1"/>
  <c r="K58" i="13"/>
  <c r="H58" i="13" s="1"/>
  <c r="E58" i="13" s="1"/>
  <c r="X57" i="13"/>
  <c r="T57" i="13"/>
  <c r="Q57" i="13" s="1"/>
  <c r="L57" i="13"/>
  <c r="I57" i="13" s="1"/>
  <c r="F57" i="13" s="1"/>
  <c r="K57" i="13"/>
  <c r="H57" i="13" s="1"/>
  <c r="E57" i="13" s="1"/>
  <c r="X56" i="13"/>
  <c r="Q56" i="13"/>
  <c r="N56" i="13"/>
  <c r="K56" i="13" s="1"/>
  <c r="H56" i="13" s="1"/>
  <c r="X55" i="13"/>
  <c r="Q55" i="13"/>
  <c r="N55" i="13"/>
  <c r="L54" i="13"/>
  <c r="I54" i="13" s="1"/>
  <c r="K54" i="13"/>
  <c r="H54" i="13" s="1"/>
  <c r="Q53" i="13"/>
  <c r="N53" i="13"/>
  <c r="K53" i="13" s="1"/>
  <c r="H53" i="13" s="1"/>
  <c r="X52" i="13"/>
  <c r="T52" i="13"/>
  <c r="Q52" i="13" s="1"/>
  <c r="L52" i="13"/>
  <c r="I52" i="13" s="1"/>
  <c r="F52" i="13" s="1"/>
  <c r="K52" i="13"/>
  <c r="H52" i="13" s="1"/>
  <c r="E52" i="13" s="1"/>
  <c r="X51" i="13"/>
  <c r="T51" i="13"/>
  <c r="Q51" i="13" s="1"/>
  <c r="L51" i="13"/>
  <c r="I51" i="13" s="1"/>
  <c r="F51" i="13" s="1"/>
  <c r="K51" i="13"/>
  <c r="H51" i="13" s="1"/>
  <c r="E51" i="13" s="1"/>
  <c r="Q50" i="13"/>
  <c r="N50" i="13"/>
  <c r="L50" i="13" s="1"/>
  <c r="I50" i="13" s="1"/>
  <c r="F50" i="13" s="1"/>
  <c r="X49" i="13"/>
  <c r="Q49" i="13"/>
  <c r="N49" i="13"/>
  <c r="K49" i="13" s="1"/>
  <c r="H49" i="13" s="1"/>
  <c r="E49" i="13" s="1"/>
  <c r="X48" i="13"/>
  <c r="T48" i="13"/>
  <c r="Q48" i="13" s="1"/>
  <c r="N48" i="13"/>
  <c r="L48" i="13" s="1"/>
  <c r="I48" i="13" s="1"/>
  <c r="F48" i="13" s="1"/>
  <c r="X47" i="13"/>
  <c r="T47" i="13"/>
  <c r="Q47" i="13" s="1"/>
  <c r="N47" i="13"/>
  <c r="K47" i="13" s="1"/>
  <c r="H47" i="13" s="1"/>
  <c r="X46" i="13"/>
  <c r="T46" i="13"/>
  <c r="Q46" i="13" s="1"/>
  <c r="N46" i="13"/>
  <c r="K46" i="13" s="1"/>
  <c r="H46" i="13" s="1"/>
  <c r="X45" i="13"/>
  <c r="T45" i="13"/>
  <c r="Q45" i="13" s="1"/>
  <c r="Q44" i="13"/>
  <c r="N44" i="13"/>
  <c r="K44" i="13" s="1"/>
  <c r="H44" i="13" s="1"/>
  <c r="E44" i="13" s="1"/>
  <c r="X43" i="13"/>
  <c r="T43" i="13"/>
  <c r="Q43" i="13" s="1"/>
  <c r="L43" i="13"/>
  <c r="I43" i="13" s="1"/>
  <c r="F43" i="13" s="1"/>
  <c r="K43" i="13"/>
  <c r="H43" i="13" s="1"/>
  <c r="E43" i="13" s="1"/>
  <c r="X42" i="13"/>
  <c r="T42" i="13"/>
  <c r="Q42" i="13" s="1"/>
  <c r="L42" i="13"/>
  <c r="I42" i="13" s="1"/>
  <c r="F42" i="13" s="1"/>
  <c r="K42" i="13"/>
  <c r="H42" i="13" s="1"/>
  <c r="E42" i="13" s="1"/>
  <c r="X41" i="13"/>
  <c r="T41" i="13"/>
  <c r="Q41" i="13" s="1"/>
  <c r="L41" i="13"/>
  <c r="I41" i="13" s="1"/>
  <c r="F41" i="13" s="1"/>
  <c r="K41" i="13"/>
  <c r="H41" i="13" s="1"/>
  <c r="E41" i="13" s="1"/>
  <c r="X40" i="13"/>
  <c r="T40" i="13"/>
  <c r="Q40" i="13" s="1"/>
  <c r="L40" i="13"/>
  <c r="I40" i="13" s="1"/>
  <c r="F40" i="13" s="1"/>
  <c r="K40" i="13"/>
  <c r="H40" i="13" s="1"/>
  <c r="E40" i="13" s="1"/>
  <c r="X39" i="13"/>
  <c r="T39" i="13"/>
  <c r="Q39" i="13" s="1"/>
  <c r="N39" i="13"/>
  <c r="L39" i="13" s="1"/>
  <c r="I39" i="13" s="1"/>
  <c r="T38" i="13"/>
  <c r="Q38" i="13" s="1"/>
  <c r="N38" i="13"/>
  <c r="Q37" i="13"/>
  <c r="K37" i="13"/>
  <c r="H37" i="13" s="1"/>
  <c r="E37" i="13" s="1"/>
  <c r="X36" i="13"/>
  <c r="T36" i="13"/>
  <c r="L36" i="13"/>
  <c r="I36" i="13" s="1"/>
  <c r="F36" i="13" s="1"/>
  <c r="K36" i="13"/>
  <c r="H36" i="13" s="1"/>
  <c r="E36" i="13" s="1"/>
  <c r="X35" i="13"/>
  <c r="T35" i="13"/>
  <c r="L35" i="13"/>
  <c r="I35" i="13" s="1"/>
  <c r="F35" i="13" s="1"/>
  <c r="K35" i="13"/>
  <c r="H35" i="13" s="1"/>
  <c r="E35" i="13" s="1"/>
  <c r="Q34" i="13"/>
  <c r="L34" i="13"/>
  <c r="I34" i="13" s="1"/>
  <c r="F34" i="13" s="1"/>
  <c r="X33" i="13"/>
  <c r="T33" i="13"/>
  <c r="Q33" i="13" s="1"/>
  <c r="L33" i="13"/>
  <c r="I33" i="13" s="1"/>
  <c r="F33" i="13" s="1"/>
  <c r="K33" i="13"/>
  <c r="H33" i="13" s="1"/>
  <c r="E33" i="13" s="1"/>
  <c r="X31" i="13"/>
  <c r="T31" i="13"/>
  <c r="Q31" i="13" s="1"/>
  <c r="L31" i="13"/>
  <c r="I31" i="13" s="1"/>
  <c r="F31" i="13" s="1"/>
  <c r="K31" i="13"/>
  <c r="H31" i="13" s="1"/>
  <c r="E31" i="13" s="1"/>
  <c r="X30" i="13"/>
  <c r="T30" i="13"/>
  <c r="L30" i="13"/>
  <c r="I30" i="13" s="1"/>
  <c r="F30" i="13" s="1"/>
  <c r="K30" i="13"/>
  <c r="H30" i="13" s="1"/>
  <c r="E30" i="13" s="1"/>
  <c r="X29" i="13"/>
  <c r="T29" i="13"/>
  <c r="Q29" i="13" s="1"/>
  <c r="K29" i="13"/>
  <c r="H29" i="13" s="1"/>
  <c r="E29" i="13" s="1"/>
  <c r="X28" i="13"/>
  <c r="T28" i="13"/>
  <c r="L28" i="13"/>
  <c r="I28" i="13" s="1"/>
  <c r="F28" i="13" s="1"/>
  <c r="K28" i="13"/>
  <c r="H28" i="13" s="1"/>
  <c r="E28" i="13" s="1"/>
  <c r="X27" i="13"/>
  <c r="T27" i="13"/>
  <c r="L27" i="13"/>
  <c r="I27" i="13" s="1"/>
  <c r="F27" i="13" s="1"/>
  <c r="K27" i="13"/>
  <c r="H27" i="13" s="1"/>
  <c r="E27" i="13" s="1"/>
  <c r="X26" i="13"/>
  <c r="T26" i="13"/>
  <c r="Q26" i="13" s="1"/>
  <c r="L26" i="13"/>
  <c r="I26" i="13" s="1"/>
  <c r="F26" i="13" s="1"/>
  <c r="K26" i="13"/>
  <c r="H26" i="13" s="1"/>
  <c r="E26" i="13" s="1"/>
  <c r="X25" i="13"/>
  <c r="T25" i="13"/>
  <c r="Q25" i="13" s="1"/>
  <c r="L25" i="13"/>
  <c r="I25" i="13" s="1"/>
  <c r="F25" i="13" s="1"/>
  <c r="K25" i="13"/>
  <c r="H25" i="13" s="1"/>
  <c r="E25" i="13" s="1"/>
  <c r="X24" i="13"/>
  <c r="T24" i="13"/>
  <c r="Q24" i="13" s="1"/>
  <c r="K24" i="13"/>
  <c r="H24" i="13" s="1"/>
  <c r="E24" i="13" s="1"/>
  <c r="X23" i="13"/>
  <c r="T23" i="13"/>
  <c r="Q23" i="13" s="1"/>
  <c r="N23" i="13"/>
  <c r="X22" i="13"/>
  <c r="T22" i="13"/>
  <c r="L22" i="13"/>
  <c r="I22" i="13" s="1"/>
  <c r="F22" i="13" s="1"/>
  <c r="K22" i="13"/>
  <c r="H22" i="13" s="1"/>
  <c r="E22" i="13" s="1"/>
  <c r="X21" i="13"/>
  <c r="T21" i="13"/>
  <c r="L21" i="13"/>
  <c r="I21" i="13" s="1"/>
  <c r="F21" i="13" s="1"/>
  <c r="K21" i="13"/>
  <c r="H21" i="13" s="1"/>
  <c r="E21" i="13" s="1"/>
  <c r="Q20" i="13"/>
  <c r="N20" i="13"/>
  <c r="X19" i="13"/>
  <c r="T19" i="13"/>
  <c r="Q19" i="13" s="1"/>
  <c r="L19" i="13"/>
  <c r="I19" i="13" s="1"/>
  <c r="F19" i="13" s="1"/>
  <c r="K19" i="13"/>
  <c r="H19" i="13" s="1"/>
  <c r="E19" i="13" s="1"/>
  <c r="L18" i="13"/>
  <c r="I18" i="13" s="1"/>
  <c r="F18" i="13" s="1"/>
  <c r="K18" i="13"/>
  <c r="H18" i="13" s="1"/>
  <c r="E18" i="13" s="1"/>
  <c r="X17" i="13"/>
  <c r="T17" i="13"/>
  <c r="Q17" i="13" s="1"/>
  <c r="L17" i="13"/>
  <c r="I17" i="13" s="1"/>
  <c r="F17" i="13" s="1"/>
  <c r="K17" i="13"/>
  <c r="H17" i="13" s="1"/>
  <c r="E17" i="13" s="1"/>
  <c r="X15" i="13"/>
  <c r="T15" i="13"/>
  <c r="L15" i="13"/>
  <c r="I15" i="13" s="1"/>
  <c r="F15" i="13" s="1"/>
  <c r="K15" i="13"/>
  <c r="H15" i="13" s="1"/>
  <c r="E15" i="13" s="1"/>
  <c r="X12" i="13"/>
  <c r="T12" i="13"/>
  <c r="Q12" i="13" s="1"/>
  <c r="L12" i="13"/>
  <c r="I12" i="13" s="1"/>
  <c r="F12" i="13" s="1"/>
  <c r="X10" i="13"/>
  <c r="L10" i="13"/>
  <c r="I10" i="13" s="1"/>
  <c r="F10" i="13" s="1"/>
  <c r="K10" i="13"/>
  <c r="H10" i="13" s="1"/>
  <c r="E10" i="13" s="1"/>
  <c r="L37" i="13" l="1"/>
  <c r="I37" i="13" s="1"/>
  <c r="F37" i="13" s="1"/>
  <c r="L24" i="13"/>
  <c r="I24" i="13" s="1"/>
  <c r="F24" i="13" s="1"/>
  <c r="K65" i="13"/>
  <c r="H65" i="13" s="1"/>
  <c r="E65" i="13" s="1"/>
  <c r="L76" i="13"/>
  <c r="I76" i="13" s="1"/>
  <c r="F76" i="13" s="1"/>
  <c r="L53" i="13"/>
  <c r="I53" i="13" s="1"/>
  <c r="L56" i="13"/>
  <c r="I56" i="13" s="1"/>
  <c r="AC65" i="13"/>
  <c r="L77" i="13"/>
  <c r="I77" i="13" s="1"/>
  <c r="F77" i="13" s="1"/>
  <c r="K64" i="13"/>
  <c r="H64" i="13" s="1"/>
  <c r="E64" i="13" s="1"/>
  <c r="L64" i="13"/>
  <c r="I64" i="13" s="1"/>
  <c r="F64" i="13" s="1"/>
  <c r="L29" i="13"/>
  <c r="I29" i="13" s="1"/>
  <c r="F29" i="13" s="1"/>
  <c r="K39" i="13"/>
  <c r="H39" i="13" s="1"/>
  <c r="L44" i="13"/>
  <c r="I44" i="13" s="1"/>
  <c r="F44" i="13" s="1"/>
  <c r="K48" i="13"/>
  <c r="H48" i="13" s="1"/>
  <c r="E48" i="13" s="1"/>
  <c r="L49" i="13"/>
  <c r="I49" i="13" s="1"/>
  <c r="F49" i="13" s="1"/>
  <c r="L47" i="13"/>
  <c r="I47" i="13" s="1"/>
  <c r="K34" i="13"/>
  <c r="H34" i="13" s="1"/>
  <c r="E34" i="13" s="1"/>
  <c r="K50" i="13"/>
  <c r="H50" i="13" s="1"/>
  <c r="E50" i="13" s="1"/>
  <c r="K11" i="13"/>
  <c r="H11" i="13" s="1"/>
  <c r="E11" i="13" s="1"/>
  <c r="L75" i="13"/>
  <c r="I75" i="13" s="1"/>
  <c r="F75" i="13" s="1"/>
  <c r="L78" i="13"/>
  <c r="I78" i="13" s="1"/>
  <c r="F78" i="13" s="1"/>
  <c r="K61" i="13"/>
  <c r="H61" i="13" s="1"/>
  <c r="E61" i="13" s="1"/>
  <c r="AC61" i="13"/>
  <c r="K69" i="13"/>
  <c r="H69" i="13" s="1"/>
  <c r="E69" i="13" s="1"/>
  <c r="L46" i="13"/>
  <c r="I46" i="13" s="1"/>
  <c r="L69" i="13"/>
  <c r="I69" i="13" s="1"/>
  <c r="F69" i="13" s="1"/>
  <c r="L70" i="13"/>
  <c r="I70" i="13" s="1"/>
  <c r="F70" i="13" s="1"/>
  <c r="AC70" i="13"/>
  <c r="L38" i="13"/>
  <c r="I38" i="13" s="1"/>
  <c r="K38" i="13"/>
  <c r="H38" i="13" s="1"/>
  <c r="K12" i="13"/>
  <c r="H12" i="13" s="1"/>
  <c r="E12" i="13" s="1"/>
  <c r="L55" i="13"/>
  <c r="I55" i="13" s="1"/>
  <c r="K55" i="13"/>
  <c r="H55" i="13" s="1"/>
  <c r="L66" i="13"/>
  <c r="I66" i="13" s="1"/>
  <c r="F66" i="13" s="1"/>
  <c r="AC66" i="13"/>
  <c r="K66" i="13"/>
  <c r="H66" i="13" s="1"/>
  <c r="E66" i="13" s="1"/>
  <c r="L62" i="13"/>
  <c r="I62" i="13" s="1"/>
  <c r="F62" i="13" s="1"/>
  <c r="AC62" i="13"/>
  <c r="K62" i="13"/>
  <c r="H62" i="13" s="1"/>
  <c r="E62" i="13" s="1"/>
  <c r="AC63" i="13"/>
  <c r="K63" i="13"/>
  <c r="H63" i="13" s="1"/>
  <c r="E63" i="13" s="1"/>
  <c r="L20" i="13"/>
  <c r="I20" i="13" s="1"/>
  <c r="K20" i="13"/>
  <c r="H20" i="13" s="1"/>
  <c r="L23" i="13"/>
  <c r="I23" i="13" s="1"/>
  <c r="F23" i="13" s="1"/>
  <c r="K23" i="13"/>
  <c r="H23" i="13" s="1"/>
  <c r="E23" i="13" s="1"/>
  <c r="L45" i="13"/>
  <c r="I45" i="13" s="1"/>
  <c r="F45" i="13" s="1"/>
  <c r="AC67" i="13"/>
  <c r="K67" i="13"/>
  <c r="H67" i="13" s="1"/>
  <c r="E67" i="13" s="1"/>
  <c r="N12" i="1" l="1"/>
  <c r="K12" i="1" s="1"/>
  <c r="G12" i="1" s="1"/>
  <c r="M12" i="1"/>
  <c r="J12" i="1" s="1"/>
  <c r="F12" i="1" s="1"/>
  <c r="X31" i="1" l="1"/>
  <c r="X32" i="1"/>
  <c r="X34" i="1"/>
  <c r="X35" i="1"/>
  <c r="X36" i="1"/>
  <c r="X37" i="1"/>
  <c r="X28" i="1"/>
  <c r="X29" i="1"/>
  <c r="X22" i="1"/>
  <c r="X8" i="1"/>
  <c r="X4" i="1"/>
  <c r="M5" i="1"/>
  <c r="N5" i="1"/>
  <c r="K5" i="1" s="1"/>
  <c r="M6" i="1"/>
  <c r="N6" i="1"/>
  <c r="M7" i="1"/>
  <c r="N7" i="1"/>
  <c r="M8" i="1"/>
  <c r="N8" i="1"/>
  <c r="M9" i="1"/>
  <c r="N9" i="1"/>
  <c r="M10" i="1"/>
  <c r="N10" i="1"/>
  <c r="M11" i="1"/>
  <c r="N11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4" i="1"/>
  <c r="N4" i="1"/>
  <c r="N137" i="1" l="1"/>
  <c r="K137" i="1" s="1"/>
  <c r="M137" i="1"/>
  <c r="X137" i="1" s="1"/>
  <c r="N136" i="1"/>
  <c r="K136" i="1" s="1"/>
  <c r="M136" i="1"/>
  <c r="X136" i="1" s="1"/>
  <c r="N135" i="1"/>
  <c r="K135" i="1" s="1"/>
  <c r="M135" i="1"/>
  <c r="N134" i="1"/>
  <c r="K134" i="1" s="1"/>
  <c r="M134" i="1"/>
  <c r="X134" i="1" s="1"/>
  <c r="N133" i="1"/>
  <c r="K133" i="1" s="1"/>
  <c r="M133" i="1"/>
  <c r="J133" i="1" s="1"/>
  <c r="K37" i="1"/>
  <c r="K36" i="1"/>
  <c r="K35" i="1"/>
  <c r="K34" i="1"/>
  <c r="J34" i="1"/>
  <c r="K33" i="1"/>
  <c r="G33" i="1" s="1"/>
  <c r="J33" i="1"/>
  <c r="F33" i="1" s="1"/>
  <c r="X33" i="1" s="1"/>
  <c r="K32" i="1"/>
  <c r="K31" i="1"/>
  <c r="K30" i="1"/>
  <c r="G30" i="1" s="1"/>
  <c r="J30" i="1"/>
  <c r="F30" i="1" s="1"/>
  <c r="X30" i="1" s="1"/>
  <c r="K29" i="1"/>
  <c r="J29" i="1"/>
  <c r="K28" i="1"/>
  <c r="J28" i="1"/>
  <c r="K27" i="1"/>
  <c r="G27" i="1" s="1"/>
  <c r="K26" i="1"/>
  <c r="G26" i="1" s="1"/>
  <c r="J26" i="1"/>
  <c r="F26" i="1" s="1"/>
  <c r="X26" i="1" s="1"/>
  <c r="K25" i="1"/>
  <c r="G25" i="1" s="1"/>
  <c r="J25" i="1"/>
  <c r="F25" i="1" s="1"/>
  <c r="X25" i="1" s="1"/>
  <c r="K24" i="1"/>
  <c r="G24" i="1" s="1"/>
  <c r="J24" i="1"/>
  <c r="F24" i="1" s="1"/>
  <c r="X24" i="1" s="1"/>
  <c r="K23" i="1"/>
  <c r="G23" i="1" s="1"/>
  <c r="K22" i="1"/>
  <c r="K21" i="1"/>
  <c r="G21" i="1" s="1"/>
  <c r="J21" i="1"/>
  <c r="F21" i="1" s="1"/>
  <c r="K20" i="1"/>
  <c r="K19" i="1"/>
  <c r="K18" i="1"/>
  <c r="G18" i="1" s="1"/>
  <c r="K17" i="1"/>
  <c r="G17" i="1" s="1"/>
  <c r="K16" i="1"/>
  <c r="G16" i="1" s="1"/>
  <c r="K15" i="1"/>
  <c r="G15" i="1" s="1"/>
  <c r="K14" i="1"/>
  <c r="G14" i="1" s="1"/>
  <c r="K13" i="1"/>
  <c r="G13" i="1" s="1"/>
  <c r="J13" i="1"/>
  <c r="F13" i="1" s="1"/>
  <c r="X13" i="1" s="1"/>
  <c r="K11" i="1"/>
  <c r="G11" i="1" s="1"/>
  <c r="J11" i="1"/>
  <c r="F11" i="1" s="1"/>
  <c r="K10" i="1"/>
  <c r="G10" i="1" s="1"/>
  <c r="K9" i="1"/>
  <c r="K8" i="1"/>
  <c r="J8" i="1"/>
  <c r="K7" i="1"/>
  <c r="G7" i="1" s="1"/>
  <c r="J7" i="1"/>
  <c r="F7" i="1" s="1"/>
  <c r="X7" i="1" s="1"/>
  <c r="K6" i="1"/>
  <c r="G6" i="1" s="1"/>
  <c r="G5" i="1"/>
  <c r="K4" i="1"/>
  <c r="J23" i="1" l="1"/>
  <c r="F23" i="1" s="1"/>
  <c r="J4" i="1"/>
  <c r="J6" i="1"/>
  <c r="F6" i="1" s="1"/>
  <c r="X6" i="1" s="1"/>
  <c r="J20" i="1"/>
  <c r="J137" i="1"/>
  <c r="X133" i="1"/>
  <c r="J10" i="1"/>
  <c r="F10" i="1" s="1"/>
  <c r="J16" i="1"/>
  <c r="F16" i="1" s="1"/>
  <c r="X16" i="1" s="1"/>
  <c r="J32" i="1"/>
  <c r="J37" i="1"/>
  <c r="J134" i="1"/>
  <c r="J17" i="1"/>
  <c r="F17" i="1" s="1"/>
  <c r="X17" i="1" s="1"/>
  <c r="J35" i="1"/>
  <c r="J18" i="1"/>
  <c r="F18" i="1" s="1"/>
  <c r="X18" i="1" s="1"/>
  <c r="J5" i="1"/>
  <c r="F5" i="1" s="1"/>
  <c r="X5" i="1" s="1"/>
  <c r="J15" i="1"/>
  <c r="F15" i="1" s="1"/>
  <c r="X15" i="1" s="1"/>
  <c r="J22" i="1"/>
  <c r="J27" i="1"/>
  <c r="F27" i="1" s="1"/>
  <c r="X27" i="1" s="1"/>
  <c r="J36" i="1"/>
  <c r="J9" i="1"/>
  <c r="J19" i="1"/>
  <c r="J31" i="1"/>
  <c r="X135" i="1"/>
  <c r="J135" i="1"/>
  <c r="J14" i="1"/>
  <c r="F14" i="1" s="1"/>
  <c r="X14" i="1" s="1"/>
  <c r="J136" i="1"/>
  <c r="X43" i="1" l="1"/>
  <c r="X138" i="1" s="1"/>
</calcChain>
</file>

<file path=xl/sharedStrings.xml><?xml version="1.0" encoding="utf-8"?>
<sst xmlns="http://schemas.openxmlformats.org/spreadsheetml/2006/main" count="771" uniqueCount="213">
  <si>
    <t>ACCESORIO MANGUERA GARDEN</t>
  </si>
  <si>
    <t>BARRE HOJAS  ECONOMICO</t>
  </si>
  <si>
    <t>BARRE HOJAS GRANDE REFORZADO NAR</t>
  </si>
  <si>
    <t>BARRE HOJAS MEDIANO</t>
  </si>
  <si>
    <t>BEBEDERO DE COLIBRI</t>
  </si>
  <si>
    <t>BEBEDERO DE FUNDICIÓN</t>
  </si>
  <si>
    <t>BOMBAS PUMP DE AGUA BL 109</t>
  </si>
  <si>
    <t>BOMBAS PUMP DE AGUA BL 200</t>
  </si>
  <si>
    <t>ESCOBA REGULABLE METAL C/AMARILLO</t>
  </si>
  <si>
    <t>FLOR PARA REGADERA CHICA</t>
  </si>
  <si>
    <t>FLOR PARA REGADERA GDE</t>
  </si>
  <si>
    <t>JUEGO DE HERRAMIENTAS PEQUEÑO</t>
  </si>
  <si>
    <t>LORO DE CERÁMICA</t>
  </si>
  <si>
    <t>MOLINILLO REGADOR CHICO BAJO</t>
  </si>
  <si>
    <t>MOLINILLO REGADOR GRANDE</t>
  </si>
  <si>
    <t>PALITA  PLASTICA NEGRA C/VERDE</t>
  </si>
  <si>
    <t>PALITA DE MANO  METAL COLOR</t>
  </si>
  <si>
    <t>PALITA GALVANIZADA</t>
  </si>
  <si>
    <t>PISTOLA PARA RIEGO MALVAR</t>
  </si>
  <si>
    <t>PORTA CEBO HONGUITO COLOR</t>
  </si>
  <si>
    <t xml:space="preserve">PORTA CEBO HORMI TRAMP AMARILLO </t>
  </si>
  <si>
    <t>PULVERIZADOR GIBER X 1,5 LTS</t>
  </si>
  <si>
    <t>PULVERIZADOR GATILLO TRANSPARENTE</t>
  </si>
  <si>
    <t xml:space="preserve">RASTRILLO METAL ROJO </t>
  </si>
  <si>
    <t>RIEGO POR GOTEO DE VIDRIO</t>
  </si>
  <si>
    <t>SACAYUYOS DE PIE</t>
  </si>
  <si>
    <t>SAPITO ROCIADOR GRIS</t>
  </si>
  <si>
    <t>SAPITO REFORZADO SUPER</t>
  </si>
  <si>
    <t>TIJERA DE PODA PRUNER</t>
  </si>
  <si>
    <t>TIJERA NEGRA/ROJA DE XIAN</t>
  </si>
  <si>
    <t>TUTOR ÁRBOLES DE MADERA</t>
  </si>
  <si>
    <t>ACCESORIOS/HERRAMIENTAS Varias</t>
  </si>
  <si>
    <t>Lista Anterior</t>
  </si>
  <si>
    <t>MANGUERA REFORZADA X 25 M 3/4 Super</t>
  </si>
  <si>
    <t>X     2300</t>
  </si>
  <si>
    <t>Público</t>
  </si>
  <si>
    <t>Redondeado</t>
  </si>
  <si>
    <t>Cod.</t>
  </si>
  <si>
    <t>%</t>
  </si>
  <si>
    <t>Lista Proveedor</t>
  </si>
  <si>
    <t>Costo</t>
  </si>
  <si>
    <t>Porcentaje de variacion</t>
  </si>
  <si>
    <t>Javi</t>
  </si>
  <si>
    <t>No</t>
  </si>
  <si>
    <t>?</t>
  </si>
  <si>
    <t>_</t>
  </si>
  <si>
    <t>Milton</t>
  </si>
  <si>
    <t>PULVERIZADOR GRIS X 1,2 LTS Green Drops</t>
  </si>
  <si>
    <t>4944?</t>
  </si>
  <si>
    <t>4943?</t>
  </si>
  <si>
    <t>262?</t>
  </si>
  <si>
    <t>454?</t>
  </si>
  <si>
    <t>276?</t>
  </si>
  <si>
    <t>275?</t>
  </si>
  <si>
    <t>476?</t>
  </si>
  <si>
    <t>CA-BA-00</t>
  </si>
  <si>
    <t>CA-BA-CH</t>
  </si>
  <si>
    <t>CA-BA-GR</t>
  </si>
  <si>
    <t>CA-JU-BO</t>
  </si>
  <si>
    <t>CA-PA-CO</t>
  </si>
  <si>
    <t>CA-PA-GA</t>
  </si>
  <si>
    <t>CA-PA-PL</t>
  </si>
  <si>
    <t>CA-RA-10</t>
  </si>
  <si>
    <t>CA-RA-14</t>
  </si>
  <si>
    <t>MT-FL-RC</t>
  </si>
  <si>
    <t>MT-FL-RE</t>
  </si>
  <si>
    <t>PJ-BE-PI</t>
  </si>
  <si>
    <t>PP-BO-20</t>
  </si>
  <si>
    <t>PP-L1-09</t>
  </si>
  <si>
    <t>CA-ES-AZ</t>
  </si>
  <si>
    <t>CE-BU-00</t>
  </si>
  <si>
    <t>AV-34-SU</t>
  </si>
  <si>
    <t>AV-PI-00</t>
  </si>
  <si>
    <t>VA-PO-MM</t>
  </si>
  <si>
    <t>VA-PO-MI</t>
  </si>
  <si>
    <t>GI-PU-15</t>
  </si>
  <si>
    <t>CA-SA-PI</t>
  </si>
  <si>
    <t>AV-SA-00</t>
  </si>
  <si>
    <t>AV-SA-SU</t>
  </si>
  <si>
    <t>CA-09-25</t>
  </si>
  <si>
    <t>AB-ES-RE</t>
  </si>
  <si>
    <t>HERRAMIENTAS</t>
  </si>
  <si>
    <t>CA-TI-08</t>
  </si>
  <si>
    <t>MANTA ANTIHELADA x mt (4 mt)</t>
  </si>
  <si>
    <t>GEOTEXTIL NO TEJIDOS MACTEX xmt (4,60 mt)</t>
  </si>
  <si>
    <t>MULCHING TELA PACCIAMATURA</t>
  </si>
  <si>
    <t>Herramientas</t>
  </si>
  <si>
    <t>RASTRILLO DE MANO GALVANIZADO 18 dientes</t>
  </si>
  <si>
    <t>Giber</t>
  </si>
  <si>
    <t>Matri</t>
  </si>
  <si>
    <t>matri</t>
  </si>
  <si>
    <t>Bebederos</t>
  </si>
  <si>
    <t>BOMBAS PUMP DE AGUA BL 300</t>
  </si>
  <si>
    <t>Bombas</t>
  </si>
  <si>
    <t>sin stock</t>
  </si>
  <si>
    <t>El abuelo</t>
  </si>
  <si>
    <t>ElAbuelo-</t>
  </si>
  <si>
    <t>riego</t>
  </si>
  <si>
    <t>?Riego</t>
  </si>
  <si>
    <t>TELAS</t>
  </si>
  <si>
    <t>TIJERA DE PODA PRUNER 8pul</t>
  </si>
  <si>
    <t>PULVERIZADOR GRIS X 1,2 LTS Green Drops*</t>
  </si>
  <si>
    <t>PORTA CEBO HORMI TRAMP AMARILLO *</t>
  </si>
  <si>
    <t>PORTA CEBO HONGUITO COLOR*</t>
  </si>
  <si>
    <t>MANGUERA REFORZADA X 25 M 3/4 Super*</t>
  </si>
  <si>
    <t>Ceramicas</t>
  </si>
  <si>
    <t>Pajareria Arts varios</t>
  </si>
  <si>
    <t>RASTRILLO DE MANO GALVANIZADO 14 dientes</t>
  </si>
  <si>
    <t>ANTORCHAS DE ACERO</t>
  </si>
  <si>
    <t>REGADERA GALVANIZADA 5L</t>
  </si>
  <si>
    <t>TUTOR CHAPA NEGRA MANDALA</t>
  </si>
  <si>
    <t>BALDE GALVANIZADO 2L</t>
  </si>
  <si>
    <t>BALDE GALVANIZADO 5L</t>
  </si>
  <si>
    <t>REGADERA GALVANIZADA 10L</t>
  </si>
  <si>
    <t>BALDE GALVANIZADO 10L</t>
  </si>
  <si>
    <t>PIEDRAS</t>
  </si>
  <si>
    <t>PIEDRITAS COLOR (CACTUS) 250 gr</t>
  </si>
  <si>
    <t>PIEDRITAS COLOR (CACTUS) 500 gr</t>
  </si>
  <si>
    <t>PIEDRITAS COLOR (CACTUS) 1 Kgr</t>
  </si>
  <si>
    <t>Javier</t>
  </si>
  <si>
    <t xml:space="preserve">ACCESORIOS y DECORACIÓN </t>
  </si>
  <si>
    <t>HERRAMIENTAS, ACCESORIOS,  DECORACIÓN,  Art p RIEGO</t>
  </si>
  <si>
    <t xml:space="preserve">ARTÍCULOS PARA RIEGO   </t>
  </si>
  <si>
    <t>Boleta</t>
  </si>
  <si>
    <t>SACAYUYOS METAL SARA COLOR MANGO PLAST NEGRO</t>
  </si>
  <si>
    <t>HACHA COD MHM MOTA</t>
  </si>
  <si>
    <t>HIDRO GEL BOLITAS DE COLORES C/u</t>
  </si>
  <si>
    <t>GUANTES JARDIN AMARILLO FLUORESCENTE</t>
  </si>
  <si>
    <t>GUANTES JARDIN ROJOS Y NEGROS</t>
  </si>
  <si>
    <t>GUANTES JARDIN AMARILLOS C FLORES / MILITAR</t>
  </si>
  <si>
    <t>DELANTAL LARGO</t>
  </si>
  <si>
    <t>mas 25%</t>
  </si>
  <si>
    <t>RIEGO POR GOTEO X UNID (Bs.As)</t>
  </si>
  <si>
    <t>HORMIGUERO BOCHA MINI HER (Bs.As)</t>
  </si>
  <si>
    <t>Teorico</t>
  </si>
  <si>
    <t>JUEGO HERRAMIENTAS x3 PREMIUM BLISTER SARA</t>
  </si>
  <si>
    <t>TRIDENTE METAL SARA COLOR MANGO PLAST NEGRO</t>
  </si>
  <si>
    <t>CH BOMBA HMAX 150 CM COD RS3500A</t>
  </si>
  <si>
    <t>RESINA BUDA MEDIANO 001</t>
  </si>
  <si>
    <t>RESINA BUDA N3 002</t>
  </si>
  <si>
    <t>RESINA BUDA  SABIO C CUENCO 003</t>
  </si>
  <si>
    <t>RESINA FUENTE NENE 004</t>
  </si>
  <si>
    <t>LOCO LOPEZ (BsAs)</t>
  </si>
  <si>
    <t>Densidad Nominal: 200 g/m2</t>
  </si>
  <si>
    <t>Precio actual: 1.25 USD/ m2 + IVA - (tipo de cambio dolar billete BNA)</t>
  </si>
  <si>
    <t>Ancho: 4.6 m</t>
  </si>
  <si>
    <t>Largo 150 m</t>
  </si>
  <si>
    <t xml:space="preserve"> Geotextil no tejido: N 40.2 </t>
  </si>
  <si>
    <t xml:space="preserve">Presentación del rollo: </t>
  </si>
  <si>
    <t>👆geotextil 1.25 mt2 pero ese rollo tiene 4,6 mts de ancho por 150 mts de largo</t>
  </si>
  <si>
    <t>1,25 dolar por 365 el mt2</t>
  </si>
  <si>
    <t>Véalo si nos conviene quizás al Mcdraim y grotextil venderlo por Mt2</t>
  </si>
  <si>
    <t>No se que es más práctico si metro lineal metro cuadrado</t>
  </si>
  <si>
    <t>GEOTEXTIL no tejido MACTEX  x mL (Ancho 4.60 m)</t>
  </si>
  <si>
    <t>TELA MEDIA SOMBRA x mL (Ancho 4.20 m)</t>
  </si>
  <si>
    <t>MULCHING PACCIAMATURA x mL (Ancho 1.80 m)</t>
  </si>
  <si>
    <t>MCDRAIN para TERRAZA VERDE x m2</t>
  </si>
  <si>
    <t>MANTA ANTIHELADA  x mL (Ancho 4 m)</t>
  </si>
  <si>
    <t>Listajavi</t>
  </si>
  <si>
    <t>x2,7</t>
  </si>
  <si>
    <t>x1,72</t>
  </si>
  <si>
    <t>by Milton</t>
  </si>
  <si>
    <r>
      <t xml:space="preserve">TELA MEDIA SOMBRA x </t>
    </r>
    <r>
      <rPr>
        <b/>
        <sz val="14"/>
        <color theme="1"/>
        <rFont val="Calibri"/>
        <family val="2"/>
        <scheme val="minor"/>
      </rPr>
      <t>2 mL</t>
    </r>
    <r>
      <rPr>
        <sz val="14"/>
        <color theme="1"/>
        <rFont val="Calibri"/>
        <family val="2"/>
        <scheme val="minor"/>
      </rPr>
      <t xml:space="preserve"> (Ancho 4.20 m)</t>
    </r>
  </si>
  <si>
    <t>mas20%</t>
  </si>
  <si>
    <t>Boletajavi</t>
  </si>
  <si>
    <t>TIJERA DE PODA "El Abuelo" cod 1670</t>
  </si>
  <si>
    <t>RASTRILLO PLASTICO TRAMONTINA</t>
  </si>
  <si>
    <t>listaJavi</t>
  </si>
  <si>
    <t>PALITA  PLASTICA NEGRA C/VERDE COYOTE</t>
  </si>
  <si>
    <t>PALITA DE MANO  METAL COLOR "MG"</t>
  </si>
  <si>
    <t>JUEGO DE HERRAMIENTAS x3 PEQUEÑO BONSAI</t>
  </si>
  <si>
    <t>ACCESORIO CONECTOR MANGUERA GARDEN*</t>
  </si>
  <si>
    <t>11Febrero24 &gt;&gt;</t>
  </si>
  <si>
    <t xml:space="preserve">PIEDRAS BLANCAS (BOLSA 50k) </t>
  </si>
  <si>
    <t>Compradas en Rosario (Precios Milton)</t>
  </si>
  <si>
    <t>Compradas a otro proveedor</t>
  </si>
  <si>
    <t>Precio modiicado en 13 febrero 24 para que coincida con el kilo de Javier</t>
  </si>
  <si>
    <t>REGADERA GALVANIZADA 2L</t>
  </si>
  <si>
    <t>REGADERA GALVANIZADA 13L</t>
  </si>
  <si>
    <t>Boleta270224</t>
  </si>
  <si>
    <t>PULVERIZADOR GIBER  x 5 LTS</t>
  </si>
  <si>
    <t>Boleta220324</t>
  </si>
  <si>
    <t>MMM</t>
  </si>
  <si>
    <t>BARREHOJAS  ECONOMICO</t>
  </si>
  <si>
    <t>BARREHOJAS CHICO</t>
  </si>
  <si>
    <t>BARREHOJAS GRANDE</t>
  </si>
  <si>
    <t>BARREHOJAS PLAT. EXTENSIBLE</t>
  </si>
  <si>
    <t>BARREHOJAS ROJO EXTENSIBLE</t>
  </si>
  <si>
    <t>CARCIMA</t>
  </si>
  <si>
    <t>GIBER</t>
  </si>
  <si>
    <t>BARREHOJAS MED. GIBER</t>
  </si>
  <si>
    <t>BARREHOJAS  GR.  GIBER</t>
  </si>
  <si>
    <t>EL Abuelo</t>
  </si>
  <si>
    <t>Mota</t>
  </si>
  <si>
    <t>TRAMONTINA</t>
  </si>
  <si>
    <t>SACAHOJAS NARANJA sin cabo</t>
  </si>
  <si>
    <t>El ABUelo</t>
  </si>
  <si>
    <t>PULVERIZADOR GATILLO TRANSP. 3L</t>
  </si>
  <si>
    <t>ARTpRIEGO</t>
  </si>
  <si>
    <t>SARA</t>
  </si>
  <si>
    <t>ARTpRiego</t>
  </si>
  <si>
    <t>BOMBAS y FUENTES</t>
  </si>
  <si>
    <t>SACAHOJAS NARANJA con cabo</t>
  </si>
  <si>
    <t>ElAbuelo</t>
  </si>
  <si>
    <t>VARIOS</t>
  </si>
  <si>
    <t>Boleta29/2/2024</t>
  </si>
  <si>
    <t>Cerramica</t>
  </si>
  <si>
    <t>Mlibre</t>
  </si>
  <si>
    <t>Macetex</t>
  </si>
  <si>
    <t>REGADOR DE BRONCE</t>
  </si>
  <si>
    <t>REGADOR DE BRONCE grande</t>
  </si>
  <si>
    <t>Boleta030724</t>
  </si>
  <si>
    <t>PULVERIZADOR transparente x 1LT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</si>
</sst>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</numFmts>
  <fonts count="5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6"/>
      <color theme="3" tint="-0.499984740745262"/>
      <name val="Calibri"/>
      <family val="2"/>
    </font>
    <font>
      <sz val="14"/>
      <color theme="3" tint="-0.499984740745262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Arial"/>
      <family val="2"/>
    </font>
    <font>
      <sz val="14"/>
      <color rgb="FF00B050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6"/>
      <color rgb="FFFF0000"/>
      <name val="Calibri"/>
      <family val="2"/>
    </font>
    <font>
      <sz val="14"/>
      <color theme="8" tint="-0.499984740745262"/>
      <name val="Calibri"/>
      <family val="2"/>
    </font>
    <font>
      <b/>
      <sz val="14"/>
      <color theme="8" tint="-0.499984740745262"/>
      <name val="Calibri"/>
      <family val="2"/>
    </font>
    <font>
      <sz val="16"/>
      <color theme="8" tint="-0.499984740745262"/>
      <name val="Calibri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4"/>
      <name val="Calibri"/>
      <family val="2"/>
    </font>
    <font>
      <sz val="14"/>
      <color rgb="FFFFC000"/>
      <name val="Calibri"/>
      <family val="2"/>
    </font>
    <font>
      <sz val="12"/>
      <color rgb="FFFFC000"/>
      <name val="Calibri"/>
      <family val="2"/>
    </font>
    <font>
      <b/>
      <sz val="14"/>
      <color rgb="FFFFC000"/>
      <name val="Calibri"/>
      <family val="2"/>
    </font>
    <font>
      <sz val="16"/>
      <color rgb="FFFFC000"/>
      <name val="Calibri"/>
      <family val="2"/>
    </font>
    <font>
      <sz val="14"/>
      <color rgb="FFC00000"/>
      <name val="Calibri"/>
      <family val="2"/>
    </font>
    <font>
      <sz val="14"/>
      <color theme="3" tint="0.39997558519241921"/>
      <name val="Calibri"/>
      <family val="2"/>
    </font>
    <font>
      <sz val="12"/>
      <color theme="3" tint="0.39997558519241921"/>
      <name val="Calibri"/>
      <family val="2"/>
    </font>
    <font>
      <b/>
      <sz val="14"/>
      <color theme="3" tint="0.39997558519241921"/>
      <name val="Calibri"/>
      <family val="2"/>
    </font>
    <font>
      <sz val="16"/>
      <color theme="3" tint="0.39997558519241921"/>
      <name val="Calibri"/>
      <family val="2"/>
    </font>
    <font>
      <b/>
      <sz val="14"/>
      <color theme="9" tint="-0.249977111117893"/>
      <name val="Calibri"/>
      <family val="2"/>
    </font>
    <font>
      <sz val="16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14"/>
      <name val="Calibri"/>
      <family val="2"/>
      <scheme val="minor"/>
    </font>
    <font>
      <sz val="14"/>
      <color theme="9" tint="0.39997558519241921"/>
      <name val="Calibri"/>
      <family val="2"/>
    </font>
    <font>
      <sz val="14"/>
      <color theme="9"/>
      <name val="Calibri"/>
      <family val="2"/>
    </font>
    <font>
      <sz val="14"/>
      <color theme="7"/>
      <name val="Calibri"/>
      <family val="2"/>
    </font>
    <font>
      <sz val="14"/>
      <color theme="0"/>
      <name val="Calibri"/>
      <family val="2"/>
    </font>
    <font>
      <sz val="12"/>
      <color rgb="FFFF0000"/>
      <name val="Calibri"/>
      <family val="2"/>
    </font>
    <font>
      <sz val="14"/>
      <color theme="5" tint="0.39997558519241921"/>
      <name val="Calibri"/>
      <family val="2"/>
    </font>
    <font>
      <sz val="12"/>
      <color theme="5" tint="0.39997558519241921"/>
      <name val="Calibri"/>
      <family val="2"/>
    </font>
    <font>
      <b/>
      <sz val="14"/>
      <color theme="5" tint="0.39997558519241921"/>
      <name val="Calibri"/>
      <family val="2"/>
    </font>
    <font>
      <sz val="16"/>
      <color theme="5" tint="0.39997558519241921"/>
      <name val="Calibri"/>
      <family val="2"/>
    </font>
    <font>
      <sz val="14"/>
      <color theme="4" tint="0.39997558519241921"/>
      <name val="Calibri"/>
      <family val="2"/>
    </font>
    <font>
      <sz val="12"/>
      <color theme="4"/>
      <name val="Calibri"/>
      <family val="2"/>
    </font>
    <font>
      <b/>
      <sz val="14"/>
      <color theme="4"/>
      <name val="Calibri"/>
      <family val="2"/>
    </font>
    <font>
      <sz val="16"/>
      <color theme="4"/>
      <name val="Calibri"/>
      <family val="2"/>
    </font>
    <font>
      <sz val="14"/>
      <color theme="4"/>
      <name val="Calibri"/>
      <family val="2"/>
      <scheme val="minor"/>
    </font>
    <font>
      <sz val="14"/>
      <color theme="4" tint="-0.49998474074526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2" tint="-0.89999084444715716"/>
      </left>
      <right/>
      <top style="thin">
        <color theme="2" tint="-0.89999084444715716"/>
      </top>
      <bottom style="thin">
        <color theme="2" tint="-0.89999084444715716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0" fillId="0" borderId="0"/>
    <xf numFmtId="1" fontId="11" fillId="5" borderId="1">
      <alignment horizontal="center"/>
    </xf>
    <xf numFmtId="44" fontId="9" fillId="0" borderId="0" applyFont="0" applyFill="0" applyBorder="0" applyAlignment="0" applyProtection="0"/>
  </cellStyleXfs>
  <cellXfs count="178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6" fontId="1" fillId="2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/>
    <xf numFmtId="6" fontId="1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1" fillId="0" borderId="8" xfId="0" applyFont="1" applyBorder="1" applyAlignment="1">
      <alignment vertical="center"/>
    </xf>
    <xf numFmtId="0" fontId="1" fillId="3" borderId="0" xfId="0" applyFont="1" applyFill="1" applyAlignment="1">
      <alignment textRotation="255"/>
    </xf>
    <xf numFmtId="0" fontId="1" fillId="0" borderId="0" xfId="0" applyFont="1"/>
    <xf numFmtId="0" fontId="2" fillId="3" borderId="0" xfId="0" applyFont="1" applyFill="1"/>
    <xf numFmtId="0" fontId="2" fillId="3" borderId="0" xfId="0" applyFont="1" applyFill="1" applyAlignment="1">
      <alignment textRotation="255"/>
    </xf>
    <xf numFmtId="0" fontId="0" fillId="4" borderId="0" xfId="0" applyFill="1"/>
    <xf numFmtId="6" fontId="6" fillId="0" borderId="0" xfId="0" applyNumberFormat="1" applyFont="1" applyAlignment="1">
      <alignment horizontal="right" vertical="top"/>
    </xf>
    <xf numFmtId="10" fontId="0" fillId="0" borderId="0" xfId="0" applyNumberFormat="1"/>
    <xf numFmtId="6" fontId="3" fillId="2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6" fontId="6" fillId="4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5" fillId="0" borderId="10" xfId="0" applyNumberFormat="1" applyFont="1" applyBorder="1" applyAlignment="1">
      <alignment horizontal="right" vertical="center"/>
    </xf>
    <xf numFmtId="2" fontId="6" fillId="4" borderId="1" xfId="0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164" fontId="2" fillId="0" borderId="11" xfId="0" applyNumberFormat="1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1" fontId="2" fillId="0" borderId="1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6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2" fillId="0" borderId="11" xfId="0" applyFont="1" applyBorder="1" applyAlignment="1">
      <alignment horizontal="left"/>
    </xf>
    <xf numFmtId="14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 vertical="center"/>
    </xf>
    <xf numFmtId="2" fontId="6" fillId="4" borderId="0" xfId="0" applyNumberFormat="1" applyFont="1" applyFill="1" applyAlignment="1">
      <alignment horizontal="right"/>
    </xf>
    <xf numFmtId="2" fontId="12" fillId="0" borderId="0" xfId="0" applyNumberFormat="1" applyFont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4" fontId="13" fillId="0" borderId="0" xfId="0" applyNumberFormat="1" applyFont="1" applyAlignment="1">
      <alignment horizontal="right"/>
    </xf>
    <xf numFmtId="10" fontId="14" fillId="0" borderId="10" xfId="0" applyNumberFormat="1" applyFont="1" applyBorder="1" applyAlignment="1">
      <alignment horizontal="right" vertical="center"/>
    </xf>
    <xf numFmtId="2" fontId="15" fillId="4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4" fontId="16" fillId="0" borderId="0" xfId="0" applyNumberFormat="1" applyFont="1" applyAlignment="1">
      <alignment horizontal="right"/>
    </xf>
    <xf numFmtId="10" fontId="17" fillId="0" borderId="10" xfId="0" applyNumberFormat="1" applyFont="1" applyBorder="1" applyAlignment="1">
      <alignment horizontal="right" vertical="center"/>
    </xf>
    <xf numFmtId="2" fontId="18" fillId="4" borderId="1" xfId="0" applyNumberFormat="1" applyFont="1" applyFill="1" applyBorder="1" applyAlignment="1">
      <alignment horizontal="right"/>
    </xf>
    <xf numFmtId="2" fontId="16" fillId="0" borderId="0" xfId="0" applyNumberFormat="1" applyFont="1" applyAlignment="1">
      <alignment horizontal="right"/>
    </xf>
    <xf numFmtId="0" fontId="6" fillId="4" borderId="9" xfId="0" applyFont="1" applyFill="1" applyBorder="1" applyAlignment="1">
      <alignment horizontal="center" vertical="center"/>
    </xf>
    <xf numFmtId="2" fontId="17" fillId="7" borderId="0" xfId="0" applyNumberFormat="1" applyFont="1" applyFill="1" applyAlignment="1">
      <alignment horizontal="right"/>
    </xf>
    <xf numFmtId="10" fontId="20" fillId="3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4" fontId="23" fillId="0" borderId="0" xfId="0" applyNumberFormat="1" applyFont="1" applyAlignment="1">
      <alignment horizontal="right"/>
    </xf>
    <xf numFmtId="10" fontId="24" fillId="0" borderId="10" xfId="0" applyNumberFormat="1" applyFont="1" applyBorder="1" applyAlignment="1">
      <alignment horizontal="right" vertical="center"/>
    </xf>
    <xf numFmtId="2" fontId="25" fillId="4" borderId="1" xfId="0" applyNumberFormat="1" applyFont="1" applyFill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2" fontId="26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left"/>
    </xf>
    <xf numFmtId="2" fontId="27" fillId="0" borderId="0" xfId="0" applyNumberFormat="1" applyFont="1" applyAlignment="1">
      <alignment horizontal="right"/>
    </xf>
    <xf numFmtId="14" fontId="28" fillId="0" borderId="0" xfId="0" applyNumberFormat="1" applyFont="1" applyAlignment="1">
      <alignment horizontal="right"/>
    </xf>
    <xf numFmtId="10" fontId="29" fillId="0" borderId="10" xfId="0" applyNumberFormat="1" applyFont="1" applyBorder="1" applyAlignment="1">
      <alignment horizontal="right" vertical="center"/>
    </xf>
    <xf numFmtId="2" fontId="30" fillId="4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6" fontId="6" fillId="0" borderId="1" xfId="0" applyNumberFormat="1" applyFont="1" applyBorder="1" applyAlignment="1">
      <alignment horizontal="right" vertical="top"/>
    </xf>
    <xf numFmtId="0" fontId="2" fillId="0" borderId="20" xfId="0" applyFont="1" applyBorder="1" applyAlignment="1">
      <alignment horizontal="left"/>
    </xf>
    <xf numFmtId="164" fontId="2" fillId="0" borderId="20" xfId="0" applyNumberFormat="1" applyFont="1" applyBorder="1" applyAlignment="1">
      <alignment horizontal="right"/>
    </xf>
    <xf numFmtId="1" fontId="2" fillId="0" borderId="20" xfId="0" applyNumberFormat="1" applyFont="1" applyBorder="1" applyAlignment="1">
      <alignment horizontal="right"/>
    </xf>
    <xf numFmtId="1" fontId="2" fillId="3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31" fillId="0" borderId="10" xfId="0" applyNumberFormat="1" applyFont="1" applyBorder="1" applyAlignment="1">
      <alignment horizontal="right" vertical="center"/>
    </xf>
    <xf numFmtId="2" fontId="32" fillId="4" borderId="1" xfId="0" applyNumberFormat="1" applyFont="1" applyFill="1" applyBorder="1" applyAlignment="1">
      <alignment horizontal="right"/>
    </xf>
    <xf numFmtId="2" fontId="33" fillId="0" borderId="0" xfId="0" applyNumberFormat="1" applyFont="1" applyAlignment="1">
      <alignment horizontal="right"/>
    </xf>
    <xf numFmtId="14" fontId="34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0" fontId="1" fillId="8" borderId="0" xfId="0" applyFont="1" applyFill="1"/>
    <xf numFmtId="0" fontId="2" fillId="8" borderId="0" xfId="0" applyFont="1" applyFill="1"/>
    <xf numFmtId="0" fontId="0" fillId="8" borderId="0" xfId="0" applyFill="1"/>
    <xf numFmtId="0" fontId="35" fillId="9" borderId="0" xfId="0" applyFont="1" applyFill="1" applyAlignment="1">
      <alignment horizontal="center" vertical="center"/>
    </xf>
    <xf numFmtId="2" fontId="36" fillId="0" borderId="0" xfId="0" applyNumberFormat="1" applyFont="1" applyAlignment="1">
      <alignment horizontal="left"/>
    </xf>
    <xf numFmtId="2" fontId="36" fillId="0" borderId="0" xfId="0" applyNumberFormat="1" applyFont="1" applyAlignment="1">
      <alignment horizontal="right"/>
    </xf>
    <xf numFmtId="0" fontId="8" fillId="9" borderId="0" xfId="0" applyFont="1" applyFill="1" applyAlignment="1">
      <alignment horizontal="center" vertical="center"/>
    </xf>
    <xf numFmtId="0" fontId="0" fillId="9" borderId="0" xfId="0" applyFill="1"/>
    <xf numFmtId="2" fontId="37" fillId="0" borderId="0" xfId="0" applyNumberFormat="1" applyFont="1" applyAlignment="1">
      <alignment horizontal="right"/>
    </xf>
    <xf numFmtId="2" fontId="38" fillId="0" borderId="0" xfId="0" applyNumberFormat="1" applyFont="1" applyAlignment="1">
      <alignment horizontal="right"/>
    </xf>
    <xf numFmtId="2" fontId="39" fillId="10" borderId="0" xfId="0" applyNumberFormat="1" applyFont="1" applyFill="1" applyAlignment="1">
      <alignment horizontal="right"/>
    </xf>
    <xf numFmtId="0" fontId="8" fillId="1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4" fontId="40" fillId="0" borderId="0" xfId="0" applyNumberFormat="1" applyFont="1" applyAlignment="1">
      <alignment horizontal="right"/>
    </xf>
    <xf numFmtId="2" fontId="41" fillId="0" borderId="0" xfId="0" applyNumberFormat="1" applyFont="1" applyAlignment="1">
      <alignment horizontal="right"/>
    </xf>
    <xf numFmtId="14" fontId="42" fillId="0" borderId="0" xfId="0" applyNumberFormat="1" applyFont="1" applyAlignment="1">
      <alignment horizontal="right"/>
    </xf>
    <xf numFmtId="10" fontId="43" fillId="0" borderId="10" xfId="0" applyNumberFormat="1" applyFont="1" applyBorder="1" applyAlignment="1">
      <alignment horizontal="right" vertical="center"/>
    </xf>
    <xf numFmtId="2" fontId="44" fillId="4" borderId="1" xfId="0" applyNumberFormat="1" applyFont="1" applyFill="1" applyBorder="1" applyAlignment="1">
      <alignment horizontal="right"/>
    </xf>
    <xf numFmtId="2" fontId="41" fillId="0" borderId="0" xfId="0" applyNumberFormat="1" applyFont="1" applyAlignment="1">
      <alignment horizontal="left"/>
    </xf>
    <xf numFmtId="2" fontId="45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right"/>
    </xf>
    <xf numFmtId="14" fontId="46" fillId="0" borderId="0" xfId="0" applyNumberFormat="1" applyFont="1" applyAlignment="1">
      <alignment horizontal="right"/>
    </xf>
    <xf numFmtId="10" fontId="47" fillId="0" borderId="10" xfId="0" applyNumberFormat="1" applyFont="1" applyBorder="1" applyAlignment="1">
      <alignment horizontal="right" vertical="center"/>
    </xf>
    <xf numFmtId="2" fontId="48" fillId="4" borderId="1" xfId="0" applyNumberFormat="1" applyFont="1" applyFill="1" applyBorder="1" applyAlignment="1">
      <alignment horizontal="right"/>
    </xf>
    <xf numFmtId="2" fontId="21" fillId="2" borderId="0" xfId="0" applyNumberFormat="1" applyFont="1" applyFill="1" applyAlignment="1">
      <alignment horizontal="right"/>
    </xf>
    <xf numFmtId="2" fontId="41" fillId="3" borderId="0" xfId="0" applyNumberFormat="1" applyFont="1" applyFill="1" applyAlignment="1">
      <alignment horizontal="right"/>
    </xf>
    <xf numFmtId="2" fontId="21" fillId="3" borderId="0" xfId="0" applyNumberFormat="1" applyFont="1" applyFill="1" applyAlignment="1">
      <alignment horizontal="right"/>
    </xf>
    <xf numFmtId="14" fontId="21" fillId="3" borderId="0" xfId="0" applyNumberFormat="1" applyFont="1" applyFill="1" applyAlignment="1">
      <alignment horizontal="right"/>
    </xf>
    <xf numFmtId="14" fontId="46" fillId="3" borderId="0" xfId="0" applyNumberFormat="1" applyFont="1" applyFill="1" applyAlignment="1">
      <alignment horizontal="right"/>
    </xf>
    <xf numFmtId="10" fontId="47" fillId="3" borderId="10" xfId="0" applyNumberFormat="1" applyFont="1" applyFill="1" applyBorder="1" applyAlignment="1">
      <alignment horizontal="right" vertical="center"/>
    </xf>
    <xf numFmtId="2" fontId="48" fillId="3" borderId="1" xfId="0" applyNumberFormat="1" applyFont="1" applyFill="1" applyBorder="1" applyAlignment="1">
      <alignment horizontal="right"/>
    </xf>
    <xf numFmtId="2" fontId="7" fillId="3" borderId="0" xfId="0" applyNumberFormat="1" applyFont="1" applyFill="1" applyAlignment="1">
      <alignment horizontal="right"/>
    </xf>
    <xf numFmtId="2" fontId="41" fillId="11" borderId="0" xfId="0" applyNumberFormat="1" applyFont="1" applyFill="1" applyAlignment="1">
      <alignment horizontal="right"/>
    </xf>
    <xf numFmtId="2" fontId="21" fillId="11" borderId="0" xfId="0" applyNumberFormat="1" applyFont="1" applyFill="1" applyAlignment="1">
      <alignment horizontal="right"/>
    </xf>
    <xf numFmtId="14" fontId="21" fillId="11" borderId="0" xfId="0" applyNumberFormat="1" applyFont="1" applyFill="1" applyAlignment="1">
      <alignment horizontal="right"/>
    </xf>
    <xf numFmtId="14" fontId="46" fillId="11" borderId="0" xfId="0" applyNumberFormat="1" applyFont="1" applyFill="1" applyAlignment="1">
      <alignment horizontal="right"/>
    </xf>
    <xf numFmtId="10" fontId="47" fillId="11" borderId="10" xfId="0" applyNumberFormat="1" applyFont="1" applyFill="1" applyBorder="1" applyAlignment="1">
      <alignment horizontal="right" vertical="center"/>
    </xf>
    <xf numFmtId="2" fontId="48" fillId="11" borderId="1" xfId="0" applyNumberFormat="1" applyFont="1" applyFill="1" applyBorder="1" applyAlignment="1">
      <alignment horizontal="right"/>
    </xf>
    <xf numFmtId="2" fontId="7" fillId="11" borderId="0" xfId="0" applyNumberFormat="1" applyFont="1" applyFill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9" xfId="0" applyNumberFormat="1" applyFont="1" applyFill="1" applyBorder="1" applyAlignment="1">
      <alignment horizontal="left" vertical="center" wrapText="1"/>
    </xf>
    <xf numFmtId="49" fontId="1" fillId="6" borderId="17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1" fillId="6" borderId="10" xfId="0" applyNumberFormat="1" applyFont="1" applyFill="1" applyBorder="1" applyAlignment="1">
      <alignment horizontal="center"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2" fontId="21" fillId="11" borderId="0" xfId="0" applyNumberFormat="1" applyFont="1" applyFill="1" applyAlignment="1"/>
    <xf numFmtId="2" fontId="21" fillId="0" borderId="0" xfId="0" applyNumberFormat="1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right"/>
    </xf>
    <xf numFmtId="2" fontId="41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2" fontId="13" fillId="0" borderId="0" xfId="0" applyNumberFormat="1" applyFont="1" applyFill="1" applyAlignment="1">
      <alignment horizontal="right"/>
    </xf>
    <xf numFmtId="2" fontId="22" fillId="0" borderId="0" xfId="0" applyNumberFormat="1" applyFont="1" applyFill="1" applyAlignment="1">
      <alignment horizontal="right"/>
    </xf>
    <xf numFmtId="2" fontId="17" fillId="0" borderId="0" xfId="0" applyNumberFormat="1" applyFont="1" applyFill="1" applyAlignment="1">
      <alignment horizontal="right"/>
    </xf>
    <xf numFmtId="2" fontId="16" fillId="0" borderId="0" xfId="0" applyNumberFormat="1" applyFont="1" applyFill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Fill="1"/>
    <xf numFmtId="2" fontId="50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2" fontId="37" fillId="0" borderId="0" xfId="0" applyNumberFormat="1" applyFont="1" applyFill="1" applyAlignment="1">
      <alignment horizontal="right"/>
    </xf>
    <xf numFmtId="2" fontId="33" fillId="0" borderId="0" xfId="0" applyNumberFormat="1" applyFont="1" applyFill="1" applyAlignment="1">
      <alignment horizontal="right"/>
    </xf>
    <xf numFmtId="14" fontId="0" fillId="0" borderId="0" xfId="0" applyNumberFormat="1"/>
    <xf numFmtId="164" fontId="2" fillId="0" borderId="1" xfId="0" applyNumberFormat="1" applyFont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5">
    <cellStyle name="Estilo 2" xfId="3" xr:uid="{00000000-0005-0000-0000-000000000000}"/>
    <cellStyle name="Moneda 2" xfId="4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jpg"/><Relationship Id="rId7" Type="http://schemas.openxmlformats.org/officeDocument/2006/relationships/image" Target="../media/image6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2893484</xdr:colOff>
      <xdr:row>20</xdr:row>
      <xdr:rowOff>28579</xdr:rowOff>
    </xdr:from>
    <xdr:to>
      <xdr:col>4</xdr:col>
      <xdr:colOff>3698202</xdr:colOff>
      <xdr:row>22</xdr:row>
      <xdr:rowOff>232836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032039" y="4681349"/>
          <a:ext cx="699557" cy="804718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2800350</xdr:colOff>
      <xdr:row>4</xdr:row>
      <xdr:rowOff>38101</xdr:rowOff>
    </xdr:from>
    <xdr:to>
      <xdr:col>5</xdr:col>
      <xdr:colOff>3174</xdr:colOff>
      <xdr:row>6</xdr:row>
      <xdr:rowOff>238125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1028701"/>
          <a:ext cx="927099" cy="695324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2895600</xdr:colOff>
      <xdr:row>25</xdr:row>
      <xdr:rowOff>0</xdr:rowOff>
    </xdr:from>
    <xdr:to>
      <xdr:col>4</xdr:col>
      <xdr:colOff>3695700</xdr:colOff>
      <xdr:row>30</xdr:row>
      <xdr:rowOff>143173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5943600"/>
          <a:ext cx="800100" cy="1381423"/>
        </a:xfrm>
        <a:prstGeom prst="rect">
          <a:avLst/>
        </a:prstGeom>
      </xdr:spPr>
    </xdr:pic>
    <xdr:clientData/>
  </xdr:twoCellAnchor>
  <xdr:twoCellAnchor editAs="oneCell">
    <xdr:from>
      <xdr:col>4</xdr:col>
      <xdr:colOff>2886075</xdr:colOff>
      <xdr:row>35</xdr:row>
      <xdr:rowOff>1</xdr:rowOff>
    </xdr:from>
    <xdr:to>
      <xdr:col>4</xdr:col>
      <xdr:colOff>3695699</xdr:colOff>
      <xdr:row>37</xdr:row>
      <xdr:rowOff>236677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8420101"/>
          <a:ext cx="809624" cy="731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2807759</xdr:colOff>
      <xdr:row>24</xdr:row>
      <xdr:rowOff>152407</xdr:rowOff>
    </xdr:from>
    <xdr:to>
      <xdr:col>3</xdr:col>
      <xdr:colOff>3705225</xdr:colOff>
      <xdr:row>27</xdr:row>
      <xdr:rowOff>189642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638049" y="4808642"/>
          <a:ext cx="780185" cy="897466"/>
        </a:xfrm>
        <a:prstGeom prst="rect">
          <a:avLst/>
        </a:prstGeom>
      </xdr:spPr>
    </xdr:pic>
    <xdr:clientData/>
  </xdr:twoCellAnchor>
  <xdr:twoCellAnchor editAs="oneCell">
    <xdr:from>
      <xdr:col>3</xdr:col>
      <xdr:colOff>2800350</xdr:colOff>
      <xdr:row>9</xdr:row>
      <xdr:rowOff>38101</xdr:rowOff>
    </xdr:from>
    <xdr:to>
      <xdr:col>3</xdr:col>
      <xdr:colOff>3724275</xdr:colOff>
      <xdr:row>11</xdr:row>
      <xdr:rowOff>238125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028826"/>
          <a:ext cx="923925" cy="695324"/>
        </a:xfrm>
        <a:prstGeom prst="rect">
          <a:avLst/>
        </a:prstGeom>
      </xdr:spPr>
    </xdr:pic>
    <xdr:clientData/>
  </xdr:twoCellAnchor>
  <xdr:twoCellAnchor editAs="oneCell">
    <xdr:from>
      <xdr:col>3</xdr:col>
      <xdr:colOff>2790825</xdr:colOff>
      <xdr:row>14</xdr:row>
      <xdr:rowOff>219075</xdr:rowOff>
    </xdr:from>
    <xdr:to>
      <xdr:col>3</xdr:col>
      <xdr:colOff>3695700</xdr:colOff>
      <xdr:row>20</xdr:row>
      <xdr:rowOff>171748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705100"/>
          <a:ext cx="904875" cy="1162348"/>
        </a:xfrm>
        <a:prstGeom prst="rect">
          <a:avLst/>
        </a:prstGeom>
      </xdr:spPr>
    </xdr:pic>
    <xdr:clientData/>
  </xdr:twoCellAnchor>
  <xdr:twoCellAnchor editAs="oneCell">
    <xdr:from>
      <xdr:col>3</xdr:col>
      <xdr:colOff>2795877</xdr:colOff>
      <xdr:row>27</xdr:row>
      <xdr:rowOff>228600</xdr:rowOff>
    </xdr:from>
    <xdr:to>
      <xdr:col>3</xdr:col>
      <xdr:colOff>3722992</xdr:colOff>
      <xdr:row>31</xdr:row>
      <xdr:rowOff>76199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527" y="5686425"/>
          <a:ext cx="927115" cy="838199"/>
        </a:xfrm>
        <a:prstGeom prst="rect">
          <a:avLst/>
        </a:prstGeom>
      </xdr:spPr>
    </xdr:pic>
    <xdr:clientData/>
  </xdr:twoCellAnchor>
  <xdr:twoCellAnchor editAs="oneCell">
    <xdr:from>
      <xdr:col>3</xdr:col>
      <xdr:colOff>3086100</xdr:colOff>
      <xdr:row>44</xdr:row>
      <xdr:rowOff>28576</xdr:rowOff>
    </xdr:from>
    <xdr:to>
      <xdr:col>3</xdr:col>
      <xdr:colOff>3695700</xdr:colOff>
      <xdr:row>48</xdr:row>
      <xdr:rowOff>108168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9448801"/>
          <a:ext cx="609600" cy="822542"/>
        </a:xfrm>
        <a:prstGeom prst="rect">
          <a:avLst/>
        </a:prstGeom>
      </xdr:spPr>
    </xdr:pic>
    <xdr:clientData/>
  </xdr:twoCellAnchor>
  <xdr:oneCellAnchor>
    <xdr:from>
      <xdr:col>3</xdr:col>
      <xdr:colOff>2590799</xdr:colOff>
      <xdr:row>58</xdr:row>
      <xdr:rowOff>28575</xdr:rowOff>
    </xdr:from>
    <xdr:ext cx="371245" cy="628262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alphaModFix amt="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49" y="12172950"/>
          <a:ext cx="371245" cy="628262"/>
        </a:xfrm>
        <a:prstGeom prst="rect">
          <a:avLst/>
        </a:prstGeom>
      </xdr:spPr>
    </xdr:pic>
    <xdr:clientData/>
  </xdr:oneCellAnchor>
  <xdr:twoCellAnchor editAs="oneCell">
    <xdr:from>
      <xdr:col>3</xdr:col>
      <xdr:colOff>3078480</xdr:colOff>
      <xdr:row>81</xdr:row>
      <xdr:rowOff>180975</xdr:rowOff>
    </xdr:from>
    <xdr:to>
      <xdr:col>3</xdr:col>
      <xdr:colOff>3685488</xdr:colOff>
      <xdr:row>84</xdr:row>
      <xdr:rowOff>208417</xdr:rowOff>
    </xdr:to>
    <xdr:pic>
      <xdr:nvPicPr>
        <xdr:cNvPr id="8" name="Imagen 3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0130" y="18154650"/>
          <a:ext cx="607008" cy="7703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3086100</xdr:colOff>
      <xdr:row>14</xdr:row>
      <xdr:rowOff>28576</xdr:rowOff>
    </xdr:from>
    <xdr:to>
      <xdr:col>3</xdr:col>
      <xdr:colOff>3695700</xdr:colOff>
      <xdr:row>18</xdr:row>
      <xdr:rowOff>108168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10191751"/>
          <a:ext cx="609600" cy="8225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3048000</xdr:colOff>
      <xdr:row>14</xdr:row>
      <xdr:rowOff>38101</xdr:rowOff>
    </xdr:from>
    <xdr:to>
      <xdr:col>3</xdr:col>
      <xdr:colOff>3657600</xdr:colOff>
      <xdr:row>21</xdr:row>
      <xdr:rowOff>79592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3267076"/>
          <a:ext cx="609600" cy="822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3048000</xdr:colOff>
      <xdr:row>14</xdr:row>
      <xdr:rowOff>38101</xdr:rowOff>
    </xdr:from>
    <xdr:to>
      <xdr:col>3</xdr:col>
      <xdr:colOff>3657600</xdr:colOff>
      <xdr:row>21</xdr:row>
      <xdr:rowOff>79592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65B5AB7D-C99E-410F-9C56-9A8DD24F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981325"/>
          <a:ext cx="609600" cy="8225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3048000</xdr:colOff>
      <xdr:row>14</xdr:row>
      <xdr:rowOff>0</xdr:rowOff>
    </xdr:from>
    <xdr:to>
      <xdr:col>3</xdr:col>
      <xdr:colOff>3657600</xdr:colOff>
      <xdr:row>17</xdr:row>
      <xdr:rowOff>79592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25445574-5756-49D6-897C-D39149D0F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981325"/>
          <a:ext cx="609600" cy="8225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G11\AK_VIVERO\00PLANTILLAS\005Decoraci&#243;nyPaisajismox8\2045_Herramientas_Javi_200924.xlsx" TargetMode="External"/><Relationship Id="rId1" Type="http://schemas.openxmlformats.org/officeDocument/2006/relationships/externalLinkPath" Target="2045_Herramientas_Javi_2009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erram250324"/>
      <sheetName val="Herram310524"/>
      <sheetName val="Herram081024"/>
      <sheetName val="Herram141124"/>
      <sheetName val="Herram1101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K9">
            <v>2.5</v>
          </cell>
          <cell r="L9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8"/>
  <sheetViews>
    <sheetView topLeftCell="A24" workbookViewId="0">
      <selection activeCell="C8" sqref="C8"/>
    </sheetView>
  </sheetViews>
  <sheetFormatPr baseColWidth="10" defaultRowHeight="18.75" x14ac:dyDescent="0.3"/>
  <cols>
    <col min="1" max="1" width="7" style="22" customWidth="1"/>
    <col min="2" max="2" width="10.140625" style="22" customWidth="1"/>
    <col min="4" max="4" width="2.7109375" customWidth="1"/>
    <col min="5" max="5" width="55.85546875" customWidth="1"/>
    <col min="6" max="7" width="12.7109375" customWidth="1"/>
    <col min="8" max="8" width="2.7109375" customWidth="1"/>
    <col min="9" max="9" width="3.7109375" style="11" hidden="1" customWidth="1"/>
    <col min="10" max="10" width="12.7109375" hidden="1" customWidth="1"/>
    <col min="11" max="11" width="11.85546875" style="24" hidden="1" customWidth="1"/>
    <col min="12" max="12" width="3.7109375" style="11" hidden="1" customWidth="1"/>
    <col min="13" max="13" width="15.5703125" style="24" hidden="1" customWidth="1"/>
    <col min="14" max="14" width="14" style="24" hidden="1" customWidth="1"/>
    <col min="15" max="15" width="3.7109375" style="11" hidden="1" customWidth="1"/>
    <col min="16" max="17" width="14.140625" style="31" customWidth="1"/>
    <col min="18" max="18" width="3.7109375" style="11" customWidth="1"/>
    <col min="19" max="19" width="14.140625" style="31" customWidth="1"/>
    <col min="20" max="20" width="3.7109375" style="11" customWidth="1"/>
    <col min="21" max="21" width="14.5703125" customWidth="1"/>
    <col min="22" max="22" width="11.7109375" customWidth="1"/>
    <col min="23" max="23" width="3.140625" style="11" customWidth="1"/>
    <col min="24" max="24" width="8.85546875" customWidth="1"/>
    <col min="25" max="25" width="11.42578125" customWidth="1"/>
  </cols>
  <sheetData>
    <row r="1" spans="1:25" ht="20.100000000000001" customHeight="1" thickBot="1" x14ac:dyDescent="0.35">
      <c r="P1" s="50">
        <v>45103</v>
      </c>
      <c r="Q1" s="50"/>
    </row>
    <row r="2" spans="1:25" s="5" customFormat="1" ht="20.100000000000001" customHeight="1" thickBot="1" x14ac:dyDescent="0.4">
      <c r="A2" s="22"/>
      <c r="B2" s="22"/>
      <c r="D2" s="144" t="s">
        <v>31</v>
      </c>
      <c r="E2" s="145"/>
      <c r="F2" s="145"/>
      <c r="G2" s="145"/>
      <c r="H2" s="146"/>
      <c r="I2" s="12"/>
      <c r="J2" s="13" t="s">
        <v>36</v>
      </c>
      <c r="K2" s="25"/>
      <c r="L2" s="12"/>
      <c r="M2" s="28" t="s">
        <v>35</v>
      </c>
      <c r="N2" s="28" t="s">
        <v>37</v>
      </c>
      <c r="O2" s="14" t="s">
        <v>38</v>
      </c>
      <c r="P2" s="32" t="s">
        <v>39</v>
      </c>
      <c r="Q2" s="51"/>
      <c r="R2" s="12"/>
      <c r="S2" s="32" t="s">
        <v>39</v>
      </c>
      <c r="T2" s="12"/>
      <c r="U2" s="21" t="s">
        <v>32</v>
      </c>
      <c r="V2" s="6"/>
      <c r="W2" s="12"/>
      <c r="X2" s="15"/>
      <c r="Y2" s="15"/>
    </row>
    <row r="3" spans="1:25" s="5" customFormat="1" ht="20.100000000000001" customHeight="1" x14ac:dyDescent="0.35">
      <c r="A3" s="22"/>
      <c r="B3" s="22"/>
      <c r="D3" s="46"/>
      <c r="E3" s="42"/>
      <c r="F3" s="43" t="s">
        <v>35</v>
      </c>
      <c r="G3" s="44" t="s">
        <v>37</v>
      </c>
      <c r="H3" s="37"/>
      <c r="I3" s="16"/>
      <c r="J3" s="23" t="s">
        <v>35</v>
      </c>
      <c r="K3" s="26" t="s">
        <v>37</v>
      </c>
      <c r="L3" s="16"/>
      <c r="M3" s="29">
        <v>2.2000000000000002</v>
      </c>
      <c r="N3" s="29">
        <v>1.4</v>
      </c>
      <c r="O3" s="17"/>
      <c r="P3" s="33" t="s">
        <v>40</v>
      </c>
      <c r="Q3" s="52"/>
      <c r="R3" s="16"/>
      <c r="S3" s="33" t="s">
        <v>40</v>
      </c>
      <c r="T3" s="16"/>
      <c r="U3" s="10"/>
      <c r="V3" s="9"/>
      <c r="W3" s="11"/>
      <c r="X3" s="18" t="s">
        <v>41</v>
      </c>
      <c r="Y3" s="18"/>
    </row>
    <row r="4" spans="1:25" ht="20.100000000000001" customHeight="1" x14ac:dyDescent="0.35">
      <c r="A4" s="22" t="s">
        <v>44</v>
      </c>
      <c r="D4" s="47"/>
      <c r="E4" s="45" t="s">
        <v>0</v>
      </c>
      <c r="F4" s="36"/>
      <c r="G4" s="35"/>
      <c r="H4" s="38"/>
      <c r="I4" s="16"/>
      <c r="J4" s="19">
        <f>MROUND(M4+5,10)</f>
        <v>10</v>
      </c>
      <c r="K4" s="27">
        <f>MROUND(N4+5,10)</f>
        <v>10</v>
      </c>
      <c r="L4" s="16"/>
      <c r="M4" s="30">
        <f>P4*$M$3</f>
        <v>0</v>
      </c>
      <c r="N4" s="30">
        <f>P4*$N$3</f>
        <v>0</v>
      </c>
      <c r="O4" s="16"/>
      <c r="P4" s="34">
        <v>0</v>
      </c>
      <c r="Q4" s="34"/>
      <c r="R4" s="16"/>
      <c r="S4" s="34">
        <v>0</v>
      </c>
      <c r="T4" s="16"/>
      <c r="U4" s="7">
        <v>400</v>
      </c>
      <c r="V4" s="8">
        <v>250</v>
      </c>
      <c r="X4" s="20">
        <f>(F4-U4)/U4</f>
        <v>-1</v>
      </c>
    </row>
    <row r="5" spans="1:25" ht="20.100000000000001" customHeight="1" x14ac:dyDescent="0.35">
      <c r="A5" s="22" t="s">
        <v>42</v>
      </c>
      <c r="B5" s="22">
        <v>461</v>
      </c>
      <c r="C5" t="s">
        <v>55</v>
      </c>
      <c r="D5" s="47"/>
      <c r="E5" s="45" t="s">
        <v>1</v>
      </c>
      <c r="F5" s="36">
        <f t="shared" ref="F5:G7" si="0">J5</f>
        <v>510</v>
      </c>
      <c r="G5" s="35">
        <f t="shared" si="0"/>
        <v>330</v>
      </c>
      <c r="H5" s="38"/>
      <c r="I5" s="16"/>
      <c r="J5" s="19">
        <f t="shared" ref="J5:K37" si="1">MROUND(M5+5,10)</f>
        <v>510</v>
      </c>
      <c r="K5" s="27">
        <f>MROUND(N5+5,10)</f>
        <v>330</v>
      </c>
      <c r="L5" s="16"/>
      <c r="M5" s="30">
        <f t="shared" ref="M5:M37" si="2">P5*$M$3</f>
        <v>506.00000000000006</v>
      </c>
      <c r="N5" s="30">
        <f t="shared" ref="N5:N37" si="3">P5*$N$3</f>
        <v>322</v>
      </c>
      <c r="O5" s="16"/>
      <c r="P5" s="53">
        <v>230</v>
      </c>
      <c r="Q5" s="34" t="s">
        <v>86</v>
      </c>
      <c r="R5" s="16"/>
      <c r="S5" s="34">
        <v>198</v>
      </c>
      <c r="T5" s="16"/>
      <c r="U5" s="2">
        <v>330</v>
      </c>
      <c r="V5" s="3">
        <v>210</v>
      </c>
      <c r="X5" s="20">
        <f>(F5-U5)/U5</f>
        <v>0.54545454545454541</v>
      </c>
    </row>
    <row r="6" spans="1:25" ht="20.100000000000001" customHeight="1" x14ac:dyDescent="0.35">
      <c r="A6" s="22" t="s">
        <v>42</v>
      </c>
      <c r="B6" s="22">
        <v>462</v>
      </c>
      <c r="C6" t="s">
        <v>56</v>
      </c>
      <c r="D6" s="47"/>
      <c r="E6" s="45" t="s">
        <v>3</v>
      </c>
      <c r="F6" s="36">
        <f t="shared" si="0"/>
        <v>640</v>
      </c>
      <c r="G6" s="35">
        <f t="shared" si="0"/>
        <v>410</v>
      </c>
      <c r="H6" s="38"/>
      <c r="I6" s="16"/>
      <c r="J6" s="19">
        <f t="shared" si="1"/>
        <v>640</v>
      </c>
      <c r="K6" s="27">
        <f t="shared" si="1"/>
        <v>410</v>
      </c>
      <c r="L6" s="16"/>
      <c r="M6" s="30">
        <f t="shared" si="2"/>
        <v>634.48</v>
      </c>
      <c r="N6" s="30">
        <f t="shared" si="3"/>
        <v>403.75999999999993</v>
      </c>
      <c r="O6" s="16"/>
      <c r="P6" s="34">
        <v>288.39999999999998</v>
      </c>
      <c r="Q6" s="34"/>
      <c r="R6" s="16"/>
      <c r="S6" s="34">
        <v>288.39999999999998</v>
      </c>
      <c r="T6" s="16"/>
      <c r="U6" s="2">
        <v>530</v>
      </c>
      <c r="V6" s="3">
        <v>300</v>
      </c>
      <c r="X6" s="20">
        <f>(F6-U6)/U6</f>
        <v>0.20754716981132076</v>
      </c>
    </row>
    <row r="7" spans="1:25" ht="20.100000000000001" customHeight="1" x14ac:dyDescent="0.35">
      <c r="A7" s="22" t="s">
        <v>42</v>
      </c>
      <c r="B7" s="22">
        <v>463</v>
      </c>
      <c r="C7" t="s">
        <v>57</v>
      </c>
      <c r="D7" s="47"/>
      <c r="E7" s="45" t="s">
        <v>2</v>
      </c>
      <c r="F7" s="36">
        <f t="shared" si="0"/>
        <v>1730</v>
      </c>
      <c r="G7" s="35">
        <f t="shared" si="0"/>
        <v>1100</v>
      </c>
      <c r="H7" s="38"/>
      <c r="I7" s="16"/>
      <c r="J7" s="19">
        <f t="shared" si="1"/>
        <v>1730</v>
      </c>
      <c r="K7" s="27">
        <f t="shared" si="1"/>
        <v>1100</v>
      </c>
      <c r="L7" s="16"/>
      <c r="M7" s="30">
        <f t="shared" si="2"/>
        <v>1728.1220000000001</v>
      </c>
      <c r="N7" s="30">
        <f t="shared" si="3"/>
        <v>1099.7139999999999</v>
      </c>
      <c r="O7" s="16"/>
      <c r="P7" s="53">
        <v>785.51</v>
      </c>
      <c r="Q7" s="34" t="s">
        <v>86</v>
      </c>
      <c r="R7" s="16"/>
      <c r="S7" s="34">
        <v>683.05</v>
      </c>
      <c r="T7" s="16"/>
      <c r="U7" s="2">
        <v>1270</v>
      </c>
      <c r="V7" s="3">
        <v>800</v>
      </c>
      <c r="X7" s="20">
        <f>(F7-U7)/U7</f>
        <v>0.36220472440944884</v>
      </c>
    </row>
    <row r="8" spans="1:25" ht="20.100000000000001" customHeight="1" x14ac:dyDescent="0.35">
      <c r="A8" s="22" t="s">
        <v>42</v>
      </c>
      <c r="B8" s="22">
        <v>3189</v>
      </c>
      <c r="C8" t="s">
        <v>66</v>
      </c>
      <c r="D8" s="47"/>
      <c r="E8" s="45" t="s">
        <v>4</v>
      </c>
      <c r="F8" s="36">
        <v>1600</v>
      </c>
      <c r="G8" s="35">
        <v>1020</v>
      </c>
      <c r="H8" s="38"/>
      <c r="I8" s="16"/>
      <c r="J8" s="19">
        <f t="shared" si="1"/>
        <v>1160</v>
      </c>
      <c r="K8" s="27">
        <f t="shared" si="1"/>
        <v>740</v>
      </c>
      <c r="L8" s="16"/>
      <c r="M8" s="30">
        <f t="shared" si="2"/>
        <v>1152.8000000000002</v>
      </c>
      <c r="N8" s="30">
        <f t="shared" si="3"/>
        <v>733.59999999999991</v>
      </c>
      <c r="O8" s="16"/>
      <c r="P8" s="53">
        <v>524</v>
      </c>
      <c r="Q8" s="34" t="s">
        <v>91</v>
      </c>
      <c r="R8" s="16"/>
      <c r="S8" s="34">
        <v>460</v>
      </c>
      <c r="T8" s="16"/>
      <c r="U8" s="2">
        <v>1400</v>
      </c>
      <c r="V8" s="1">
        <v>900</v>
      </c>
      <c r="X8" s="20">
        <f>(F8-U8)/U8</f>
        <v>0.14285714285714285</v>
      </c>
    </row>
    <row r="9" spans="1:25" ht="20.100000000000001" customHeight="1" x14ac:dyDescent="0.35">
      <c r="A9" s="22" t="s">
        <v>43</v>
      </c>
      <c r="B9" s="22" t="s">
        <v>44</v>
      </c>
      <c r="D9" s="47"/>
      <c r="E9" s="45" t="s">
        <v>5</v>
      </c>
      <c r="F9" s="36" t="s">
        <v>45</v>
      </c>
      <c r="G9" s="35" t="s">
        <v>45</v>
      </c>
      <c r="H9" s="38"/>
      <c r="I9" s="16"/>
      <c r="J9" s="19">
        <f t="shared" si="1"/>
        <v>10</v>
      </c>
      <c r="K9" s="27">
        <f t="shared" si="1"/>
        <v>10</v>
      </c>
      <c r="L9" s="16"/>
      <c r="M9" s="30">
        <f t="shared" si="2"/>
        <v>0</v>
      </c>
      <c r="N9" s="30">
        <f t="shared" si="3"/>
        <v>0</v>
      </c>
      <c r="O9" s="16"/>
      <c r="P9" s="34">
        <v>0</v>
      </c>
      <c r="Q9" s="34"/>
      <c r="R9" s="16"/>
      <c r="S9" s="34">
        <v>0</v>
      </c>
      <c r="T9" s="16"/>
      <c r="U9" s="2">
        <v>4200</v>
      </c>
      <c r="V9" s="4" t="s">
        <v>34</v>
      </c>
      <c r="X9" s="20"/>
    </row>
    <row r="10" spans="1:25" ht="20.100000000000001" customHeight="1" x14ac:dyDescent="0.35">
      <c r="A10" s="22" t="s">
        <v>42</v>
      </c>
      <c r="B10" s="22">
        <v>3271</v>
      </c>
      <c r="C10" t="s">
        <v>68</v>
      </c>
      <c r="D10" s="47"/>
      <c r="E10" s="45" t="s">
        <v>6</v>
      </c>
      <c r="F10" s="36">
        <f t="shared" ref="F10:G12" si="4">J10</f>
        <v>6530</v>
      </c>
      <c r="G10" s="35">
        <f t="shared" si="4"/>
        <v>4160</v>
      </c>
      <c r="H10" s="38"/>
      <c r="I10" s="16"/>
      <c r="J10" s="19">
        <f t="shared" si="1"/>
        <v>6530</v>
      </c>
      <c r="K10" s="27">
        <f t="shared" si="1"/>
        <v>4160</v>
      </c>
      <c r="L10" s="16"/>
      <c r="M10" s="30">
        <f t="shared" si="2"/>
        <v>6528.9180000000006</v>
      </c>
      <c r="N10" s="30">
        <f t="shared" si="3"/>
        <v>4154.7659999999996</v>
      </c>
      <c r="O10" s="16"/>
      <c r="P10" s="34">
        <v>2967.69</v>
      </c>
      <c r="Q10" s="34" t="s">
        <v>94</v>
      </c>
      <c r="R10" s="16"/>
      <c r="S10" s="34">
        <v>2967.69</v>
      </c>
      <c r="T10" s="16"/>
      <c r="U10" s="2"/>
      <c r="V10" s="3"/>
      <c r="X10" s="20"/>
    </row>
    <row r="11" spans="1:25" ht="20.100000000000001" customHeight="1" x14ac:dyDescent="0.35">
      <c r="A11" s="22" t="s">
        <v>42</v>
      </c>
      <c r="B11" s="22">
        <v>3259</v>
      </c>
      <c r="C11" t="s">
        <v>67</v>
      </c>
      <c r="D11" s="47"/>
      <c r="E11" s="45" t="s">
        <v>7</v>
      </c>
      <c r="F11" s="36">
        <f t="shared" si="4"/>
        <v>4860</v>
      </c>
      <c r="G11" s="35">
        <f t="shared" si="4"/>
        <v>3100</v>
      </c>
      <c r="H11" s="38"/>
      <c r="I11" s="16"/>
      <c r="J11" s="19">
        <f t="shared" si="1"/>
        <v>4860</v>
      </c>
      <c r="K11" s="27">
        <f t="shared" si="1"/>
        <v>3100</v>
      </c>
      <c r="L11" s="16"/>
      <c r="M11" s="30">
        <f t="shared" si="2"/>
        <v>4858.2820000000002</v>
      </c>
      <c r="N11" s="30">
        <f t="shared" si="3"/>
        <v>3091.6339999999996</v>
      </c>
      <c r="O11" s="16"/>
      <c r="P11" s="34">
        <v>2208.31</v>
      </c>
      <c r="Q11" s="34" t="s">
        <v>94</v>
      </c>
      <c r="R11" s="16"/>
      <c r="S11" s="34">
        <v>2208.31</v>
      </c>
      <c r="T11" s="16"/>
      <c r="U11" s="1"/>
      <c r="V11" s="1"/>
      <c r="X11" s="20"/>
    </row>
    <row r="12" spans="1:25" ht="20.100000000000001" customHeight="1" x14ac:dyDescent="0.35">
      <c r="A12" s="22" t="s">
        <v>42</v>
      </c>
      <c r="B12" s="22">
        <v>3259</v>
      </c>
      <c r="C12" t="s">
        <v>67</v>
      </c>
      <c r="D12" s="47"/>
      <c r="E12" s="45" t="s">
        <v>92</v>
      </c>
      <c r="F12" s="36">
        <f t="shared" si="4"/>
        <v>5500</v>
      </c>
      <c r="G12" s="35">
        <f t="shared" si="4"/>
        <v>3500</v>
      </c>
      <c r="H12" s="38"/>
      <c r="I12" s="16"/>
      <c r="J12" s="19">
        <f t="shared" ref="J12" si="5">MROUND(M12+5,10)</f>
        <v>5500</v>
      </c>
      <c r="K12" s="27">
        <f t="shared" ref="K12" si="6">MROUND(N12+5,10)</f>
        <v>3500</v>
      </c>
      <c r="L12" s="16"/>
      <c r="M12" s="30">
        <f t="shared" ref="M12" si="7">P12*$M$3</f>
        <v>5491.97</v>
      </c>
      <c r="N12" s="30">
        <f t="shared" ref="N12" si="8">P12*$N$3</f>
        <v>3494.89</v>
      </c>
      <c r="O12" s="16"/>
      <c r="P12" s="53">
        <v>2496.35</v>
      </c>
      <c r="Q12" s="34" t="s">
        <v>93</v>
      </c>
      <c r="R12" s="16"/>
      <c r="S12" s="34">
        <v>2208.31</v>
      </c>
      <c r="T12" s="16"/>
      <c r="U12" s="1"/>
      <c r="V12" s="1"/>
      <c r="X12" s="20"/>
    </row>
    <row r="13" spans="1:25" ht="20.100000000000001" customHeight="1" x14ac:dyDescent="0.35">
      <c r="A13" s="22" t="s">
        <v>42</v>
      </c>
      <c r="B13" s="22">
        <v>469</v>
      </c>
      <c r="C13" t="s">
        <v>69</v>
      </c>
      <c r="D13" s="47"/>
      <c r="E13" s="45" t="s">
        <v>8</v>
      </c>
      <c r="F13" s="36">
        <f t="shared" ref="F13:F18" si="9">J13</f>
        <v>3560</v>
      </c>
      <c r="G13" s="35">
        <f t="shared" ref="G13:G18" si="10">K13</f>
        <v>2270</v>
      </c>
      <c r="H13" s="38"/>
      <c r="I13" s="16"/>
      <c r="J13" s="19">
        <f t="shared" si="1"/>
        <v>3560</v>
      </c>
      <c r="K13" s="27">
        <f t="shared" si="1"/>
        <v>2270</v>
      </c>
      <c r="L13" s="16"/>
      <c r="M13" s="30">
        <f t="shared" si="2"/>
        <v>3554.8040000000001</v>
      </c>
      <c r="N13" s="30">
        <f t="shared" si="3"/>
        <v>2262.1479999999997</v>
      </c>
      <c r="O13" s="16"/>
      <c r="P13" s="53">
        <v>1615.82</v>
      </c>
      <c r="Q13" s="34" t="s">
        <v>95</v>
      </c>
      <c r="R13" s="16"/>
      <c r="S13" s="34">
        <v>1381.11</v>
      </c>
      <c r="T13" s="16"/>
      <c r="U13" s="2">
        <v>2750</v>
      </c>
      <c r="V13" s="3">
        <v>1750</v>
      </c>
      <c r="X13" s="20">
        <f t="shared" ref="X13:X18" si="11">(F13-U13)/U13</f>
        <v>0.29454545454545455</v>
      </c>
    </row>
    <row r="14" spans="1:25" ht="20.100000000000001" customHeight="1" x14ac:dyDescent="0.35">
      <c r="A14" s="22" t="s">
        <v>42</v>
      </c>
      <c r="B14" s="22">
        <v>1871</v>
      </c>
      <c r="C14" t="s">
        <v>64</v>
      </c>
      <c r="D14" s="47"/>
      <c r="E14" s="45" t="s">
        <v>9</v>
      </c>
      <c r="F14" s="36">
        <f t="shared" si="9"/>
        <v>290</v>
      </c>
      <c r="G14" s="35">
        <f t="shared" si="10"/>
        <v>180</v>
      </c>
      <c r="H14" s="38"/>
      <c r="I14" s="16"/>
      <c r="J14" s="19">
        <f t="shared" si="1"/>
        <v>290</v>
      </c>
      <c r="K14" s="27">
        <f t="shared" si="1"/>
        <v>180</v>
      </c>
      <c r="L14" s="16"/>
      <c r="M14" s="30">
        <f t="shared" si="2"/>
        <v>281.64400000000006</v>
      </c>
      <c r="N14" s="30">
        <f t="shared" si="3"/>
        <v>179.22800000000001</v>
      </c>
      <c r="O14" s="16"/>
      <c r="P14" s="53">
        <v>128.02000000000001</v>
      </c>
      <c r="Q14" s="34" t="s">
        <v>89</v>
      </c>
      <c r="R14" s="16"/>
      <c r="S14" s="34">
        <v>128.02000000000001</v>
      </c>
      <c r="T14" s="16"/>
      <c r="U14" s="2">
        <v>250</v>
      </c>
      <c r="V14" s="3">
        <v>160</v>
      </c>
      <c r="X14" s="20">
        <f t="shared" si="11"/>
        <v>0.16</v>
      </c>
    </row>
    <row r="15" spans="1:25" ht="20.100000000000001" customHeight="1" x14ac:dyDescent="0.35">
      <c r="A15" s="22" t="s">
        <v>42</v>
      </c>
      <c r="B15" s="22">
        <v>1872</v>
      </c>
      <c r="C15" t="s">
        <v>65</v>
      </c>
      <c r="D15" s="47"/>
      <c r="E15" s="45" t="s">
        <v>10</v>
      </c>
      <c r="F15" s="36">
        <f t="shared" si="9"/>
        <v>630</v>
      </c>
      <c r="G15" s="35">
        <f t="shared" si="10"/>
        <v>400</v>
      </c>
      <c r="H15" s="38"/>
      <c r="I15" s="16"/>
      <c r="J15" s="19">
        <f t="shared" si="1"/>
        <v>630</v>
      </c>
      <c r="K15" s="27">
        <f t="shared" si="1"/>
        <v>400</v>
      </c>
      <c r="L15" s="16"/>
      <c r="M15" s="30">
        <f t="shared" si="2"/>
        <v>624.16200000000003</v>
      </c>
      <c r="N15" s="30">
        <f t="shared" si="3"/>
        <v>397.19399999999996</v>
      </c>
      <c r="O15" s="16"/>
      <c r="P15" s="53">
        <v>283.70999999999998</v>
      </c>
      <c r="Q15" s="34" t="s">
        <v>90</v>
      </c>
      <c r="R15" s="16"/>
      <c r="S15" s="34">
        <v>283.70999999999998</v>
      </c>
      <c r="T15" s="16"/>
      <c r="U15" s="2">
        <v>550</v>
      </c>
      <c r="V15" s="3">
        <v>350</v>
      </c>
      <c r="X15" s="20">
        <f t="shared" si="11"/>
        <v>0.14545454545454545</v>
      </c>
    </row>
    <row r="16" spans="1:25" ht="20.100000000000001" customHeight="1" x14ac:dyDescent="0.35">
      <c r="A16" s="22" t="s">
        <v>42</v>
      </c>
      <c r="B16" s="22">
        <v>473</v>
      </c>
      <c r="C16" t="s">
        <v>58</v>
      </c>
      <c r="D16" s="47"/>
      <c r="E16" s="45" t="s">
        <v>11</v>
      </c>
      <c r="F16" s="36">
        <f t="shared" si="9"/>
        <v>1300</v>
      </c>
      <c r="G16" s="35">
        <f t="shared" si="10"/>
        <v>830</v>
      </c>
      <c r="H16" s="38"/>
      <c r="I16" s="16"/>
      <c r="J16" s="19">
        <f t="shared" si="1"/>
        <v>1300</v>
      </c>
      <c r="K16" s="27">
        <f t="shared" si="1"/>
        <v>830</v>
      </c>
      <c r="L16" s="16"/>
      <c r="M16" s="30">
        <f t="shared" si="2"/>
        <v>1298</v>
      </c>
      <c r="N16" s="30">
        <f t="shared" si="3"/>
        <v>826</v>
      </c>
      <c r="O16" s="16"/>
      <c r="P16" s="53">
        <v>590</v>
      </c>
      <c r="Q16" s="34" t="s">
        <v>86</v>
      </c>
      <c r="R16" s="16"/>
      <c r="S16" s="34">
        <v>490</v>
      </c>
      <c r="T16" s="16"/>
      <c r="U16" s="2">
        <v>860</v>
      </c>
      <c r="V16" s="3">
        <v>550</v>
      </c>
      <c r="X16" s="20">
        <f t="shared" si="11"/>
        <v>0.51162790697674421</v>
      </c>
    </row>
    <row r="17" spans="1:24" ht="20.100000000000001" customHeight="1" x14ac:dyDescent="0.35">
      <c r="A17" s="22" t="s">
        <v>42</v>
      </c>
      <c r="B17" s="22">
        <v>536</v>
      </c>
      <c r="C17" t="s">
        <v>70</v>
      </c>
      <c r="D17" s="47"/>
      <c r="E17" s="45" t="s">
        <v>12</v>
      </c>
      <c r="F17" s="36">
        <f t="shared" si="9"/>
        <v>1570</v>
      </c>
      <c r="G17" s="35">
        <f t="shared" si="10"/>
        <v>1000</v>
      </c>
      <c r="H17" s="38"/>
      <c r="I17" s="16"/>
      <c r="J17" s="19">
        <f t="shared" si="1"/>
        <v>1570</v>
      </c>
      <c r="K17" s="27">
        <f t="shared" si="1"/>
        <v>1000</v>
      </c>
      <c r="L17" s="16"/>
      <c r="M17" s="30">
        <f t="shared" si="2"/>
        <v>1562.3300000000002</v>
      </c>
      <c r="N17" s="30">
        <f t="shared" si="3"/>
        <v>994.20999999999992</v>
      </c>
      <c r="O17" s="16"/>
      <c r="P17" s="34">
        <v>710.15</v>
      </c>
      <c r="Q17" s="34"/>
      <c r="R17" s="16"/>
      <c r="S17" s="34">
        <v>710.15</v>
      </c>
      <c r="T17" s="16"/>
      <c r="U17" s="2">
        <v>1000</v>
      </c>
      <c r="V17" s="3">
        <v>650</v>
      </c>
      <c r="X17" s="20">
        <f t="shared" si="11"/>
        <v>0.56999999999999995</v>
      </c>
    </row>
    <row r="18" spans="1:24" ht="20.100000000000001" customHeight="1" x14ac:dyDescent="0.35">
      <c r="A18" s="22" t="s">
        <v>42</v>
      </c>
      <c r="B18" s="22">
        <v>232</v>
      </c>
      <c r="C18" t="s">
        <v>71</v>
      </c>
      <c r="D18" s="47"/>
      <c r="E18" s="45" t="s">
        <v>33</v>
      </c>
      <c r="F18" s="36">
        <f t="shared" si="9"/>
        <v>24540</v>
      </c>
      <c r="G18" s="35">
        <f t="shared" si="10"/>
        <v>15610</v>
      </c>
      <c r="H18" s="38"/>
      <c r="I18" s="16"/>
      <c r="J18" s="19">
        <f t="shared" si="1"/>
        <v>24540</v>
      </c>
      <c r="K18" s="27">
        <f t="shared" si="1"/>
        <v>15610</v>
      </c>
      <c r="L18" s="16"/>
      <c r="M18" s="30">
        <f t="shared" si="2"/>
        <v>24530.000000000004</v>
      </c>
      <c r="N18" s="30">
        <f t="shared" si="3"/>
        <v>15609.999999999998</v>
      </c>
      <c r="O18" s="16"/>
      <c r="P18" s="34">
        <v>11150</v>
      </c>
      <c r="Q18" s="34" t="s">
        <v>98</v>
      </c>
      <c r="R18" s="16"/>
      <c r="S18" s="34">
        <v>11150</v>
      </c>
      <c r="T18" s="16"/>
      <c r="U18" s="2">
        <v>24530</v>
      </c>
      <c r="V18" s="1">
        <v>15600</v>
      </c>
      <c r="X18" s="20">
        <f t="shared" si="11"/>
        <v>4.0766408479412964E-4</v>
      </c>
    </row>
    <row r="19" spans="1:24" ht="20.100000000000001" customHeight="1" x14ac:dyDescent="0.35">
      <c r="B19" s="22" t="s">
        <v>45</v>
      </c>
      <c r="D19" s="47"/>
      <c r="E19" s="45" t="s">
        <v>13</v>
      </c>
      <c r="F19" s="36" t="s">
        <v>45</v>
      </c>
      <c r="G19" s="35" t="s">
        <v>45</v>
      </c>
      <c r="H19" s="38"/>
      <c r="I19" s="16"/>
      <c r="J19" s="19">
        <f t="shared" si="1"/>
        <v>10</v>
      </c>
      <c r="K19" s="27">
        <f t="shared" si="1"/>
        <v>10</v>
      </c>
      <c r="L19" s="16"/>
      <c r="M19" s="30">
        <f t="shared" si="2"/>
        <v>0</v>
      </c>
      <c r="N19" s="30">
        <f t="shared" si="3"/>
        <v>0</v>
      </c>
      <c r="O19" s="16"/>
      <c r="P19" s="34">
        <v>0</v>
      </c>
      <c r="Q19" s="34"/>
      <c r="R19" s="16"/>
      <c r="S19" s="34">
        <v>0</v>
      </c>
      <c r="T19" s="16"/>
      <c r="U19" s="2"/>
      <c r="V19" s="3"/>
      <c r="X19" s="20"/>
    </row>
    <row r="20" spans="1:24" ht="20.100000000000001" customHeight="1" x14ac:dyDescent="0.35">
      <c r="B20" s="22" t="s">
        <v>45</v>
      </c>
      <c r="D20" s="47"/>
      <c r="E20" s="45" t="s">
        <v>14</v>
      </c>
      <c r="F20" s="36" t="s">
        <v>45</v>
      </c>
      <c r="G20" s="35" t="s">
        <v>45</v>
      </c>
      <c r="H20" s="38"/>
      <c r="I20" s="16"/>
      <c r="J20" s="19">
        <f t="shared" si="1"/>
        <v>10</v>
      </c>
      <c r="K20" s="27">
        <f t="shared" si="1"/>
        <v>10</v>
      </c>
      <c r="L20" s="16"/>
      <c r="M20" s="30">
        <f t="shared" si="2"/>
        <v>0</v>
      </c>
      <c r="N20" s="30">
        <f t="shared" si="3"/>
        <v>0</v>
      </c>
      <c r="O20" s="16"/>
      <c r="P20" s="34">
        <v>0</v>
      </c>
      <c r="Q20" s="34"/>
      <c r="R20" s="16"/>
      <c r="S20" s="34">
        <v>0</v>
      </c>
      <c r="T20" s="16"/>
      <c r="U20" s="2"/>
      <c r="V20" s="3"/>
      <c r="X20" s="20"/>
    </row>
    <row r="21" spans="1:24" ht="20.100000000000001" customHeight="1" x14ac:dyDescent="0.35">
      <c r="A21" s="22" t="s">
        <v>42</v>
      </c>
      <c r="B21" s="22">
        <v>478</v>
      </c>
      <c r="C21" t="s">
        <v>61</v>
      </c>
      <c r="D21" s="47"/>
      <c r="E21" s="45" t="s">
        <v>15</v>
      </c>
      <c r="F21" s="36">
        <f t="shared" ref="F21" si="12">J21</f>
        <v>430</v>
      </c>
      <c r="G21" s="35">
        <f t="shared" ref="G21" si="13">K21</f>
        <v>280</v>
      </c>
      <c r="H21" s="38"/>
      <c r="I21" s="16"/>
      <c r="J21" s="19">
        <f t="shared" si="1"/>
        <v>430</v>
      </c>
      <c r="K21" s="27">
        <f t="shared" si="1"/>
        <v>280</v>
      </c>
      <c r="L21" s="16"/>
      <c r="M21" s="30">
        <f t="shared" si="2"/>
        <v>426.8</v>
      </c>
      <c r="N21" s="30">
        <f t="shared" si="3"/>
        <v>271.59999999999997</v>
      </c>
      <c r="O21" s="16"/>
      <c r="P21" s="53">
        <v>194</v>
      </c>
      <c r="Q21" s="34" t="s">
        <v>86</v>
      </c>
      <c r="R21" s="16"/>
      <c r="S21" s="34">
        <v>194</v>
      </c>
      <c r="T21" s="16"/>
      <c r="U21" s="2"/>
      <c r="V21" s="3"/>
      <c r="X21" s="20"/>
    </row>
    <row r="22" spans="1:24" ht="20.100000000000001" customHeight="1" x14ac:dyDescent="0.35">
      <c r="A22" s="22" t="s">
        <v>42</v>
      </c>
      <c r="B22" s="22" t="s">
        <v>54</v>
      </c>
      <c r="C22" t="s">
        <v>59</v>
      </c>
      <c r="D22" s="47"/>
      <c r="E22" s="45" t="s">
        <v>16</v>
      </c>
      <c r="F22" s="36">
        <v>2200</v>
      </c>
      <c r="G22" s="35">
        <v>1400</v>
      </c>
      <c r="H22" s="38"/>
      <c r="I22" s="16"/>
      <c r="J22" s="19">
        <f t="shared" si="1"/>
        <v>1420</v>
      </c>
      <c r="K22" s="27">
        <f t="shared" si="1"/>
        <v>910</v>
      </c>
      <c r="L22" s="16"/>
      <c r="M22" s="30">
        <f t="shared" si="2"/>
        <v>1416.8000000000002</v>
      </c>
      <c r="N22" s="30">
        <f t="shared" si="3"/>
        <v>901.59999999999991</v>
      </c>
      <c r="O22" s="16"/>
      <c r="P22" s="34">
        <v>644</v>
      </c>
      <c r="Q22" s="34"/>
      <c r="R22" s="16"/>
      <c r="S22" s="34">
        <v>644</v>
      </c>
      <c r="T22" s="16"/>
      <c r="U22" s="2">
        <v>2000</v>
      </c>
      <c r="V22" s="3">
        <v>1250</v>
      </c>
      <c r="X22" s="20">
        <f>(F22-U22)/U22</f>
        <v>0.1</v>
      </c>
    </row>
    <row r="23" spans="1:24" ht="20.100000000000001" customHeight="1" x14ac:dyDescent="0.35">
      <c r="A23" s="22" t="s">
        <v>42</v>
      </c>
      <c r="B23" s="22">
        <v>477</v>
      </c>
      <c r="C23" t="s">
        <v>60</v>
      </c>
      <c r="D23" s="47"/>
      <c r="E23" s="45" t="s">
        <v>17</v>
      </c>
      <c r="F23" s="36">
        <f t="shared" ref="F23:G27" si="14">J23</f>
        <v>1960</v>
      </c>
      <c r="G23" s="35">
        <f t="shared" si="14"/>
        <v>1250</v>
      </c>
      <c r="H23" s="38"/>
      <c r="I23" s="16"/>
      <c r="J23" s="19">
        <f t="shared" si="1"/>
        <v>1960</v>
      </c>
      <c r="K23" s="27">
        <f t="shared" si="1"/>
        <v>1250</v>
      </c>
      <c r="L23" s="16"/>
      <c r="M23" s="30">
        <f t="shared" si="2"/>
        <v>1958.0000000000002</v>
      </c>
      <c r="N23" s="30">
        <f t="shared" si="3"/>
        <v>1246</v>
      </c>
      <c r="O23" s="16"/>
      <c r="P23" s="34">
        <v>890</v>
      </c>
      <c r="Q23" s="34"/>
      <c r="R23" s="16"/>
      <c r="S23" s="34">
        <v>890</v>
      </c>
      <c r="T23" s="16"/>
      <c r="U23" s="2">
        <v>2000</v>
      </c>
      <c r="V23" s="3">
        <v>1250</v>
      </c>
      <c r="X23" s="20"/>
    </row>
    <row r="24" spans="1:24" ht="20.100000000000001" customHeight="1" x14ac:dyDescent="0.35">
      <c r="A24" s="22" t="s">
        <v>42</v>
      </c>
      <c r="B24" s="22">
        <v>254</v>
      </c>
      <c r="C24" t="s">
        <v>72</v>
      </c>
      <c r="D24" s="47"/>
      <c r="E24" s="45" t="s">
        <v>18</v>
      </c>
      <c r="F24" s="36">
        <f t="shared" si="14"/>
        <v>1490</v>
      </c>
      <c r="G24" s="35">
        <f t="shared" si="14"/>
        <v>950</v>
      </c>
      <c r="H24" s="38"/>
      <c r="I24" s="16"/>
      <c r="J24" s="19">
        <f t="shared" si="1"/>
        <v>1490</v>
      </c>
      <c r="K24" s="27">
        <f t="shared" si="1"/>
        <v>950</v>
      </c>
      <c r="L24" s="16"/>
      <c r="M24" s="30">
        <f t="shared" si="2"/>
        <v>1484.4720000000002</v>
      </c>
      <c r="N24" s="30">
        <f t="shared" si="3"/>
        <v>944.66399999999987</v>
      </c>
      <c r="O24" s="16"/>
      <c r="P24" s="34">
        <v>674.76</v>
      </c>
      <c r="Q24" s="34"/>
      <c r="R24" s="16"/>
      <c r="S24" s="34">
        <v>674.76</v>
      </c>
      <c r="T24" s="16"/>
      <c r="U24" s="2">
        <v>1350</v>
      </c>
      <c r="V24" s="1">
        <v>860</v>
      </c>
      <c r="X24" s="20">
        <f t="shared" ref="X24:X37" si="15">(F24-U24)/U24</f>
        <v>0.1037037037037037</v>
      </c>
    </row>
    <row r="25" spans="1:24" ht="20.100000000000001" customHeight="1" x14ac:dyDescent="0.35">
      <c r="A25" s="22" t="s">
        <v>42</v>
      </c>
      <c r="B25" s="22" t="s">
        <v>48</v>
      </c>
      <c r="C25" t="s">
        <v>73</v>
      </c>
      <c r="D25" s="47"/>
      <c r="E25" s="45" t="s">
        <v>19</v>
      </c>
      <c r="F25" s="36">
        <f t="shared" si="14"/>
        <v>220</v>
      </c>
      <c r="G25" s="35">
        <f t="shared" si="14"/>
        <v>140</v>
      </c>
      <c r="H25" s="38"/>
      <c r="I25" s="16"/>
      <c r="J25" s="19">
        <f t="shared" si="1"/>
        <v>220</v>
      </c>
      <c r="K25" s="27">
        <f t="shared" si="1"/>
        <v>140</v>
      </c>
      <c r="L25" s="16"/>
      <c r="M25" s="30">
        <f t="shared" si="2"/>
        <v>219.01000000000002</v>
      </c>
      <c r="N25" s="30">
        <f t="shared" si="3"/>
        <v>139.36999999999998</v>
      </c>
      <c r="O25" s="16"/>
      <c r="P25" s="34">
        <v>99.55</v>
      </c>
      <c r="Q25" s="34"/>
      <c r="R25" s="16"/>
      <c r="S25" s="34">
        <v>99.55</v>
      </c>
      <c r="T25" s="16"/>
      <c r="U25" s="2">
        <v>200</v>
      </c>
      <c r="V25" s="1">
        <v>140</v>
      </c>
      <c r="X25" s="20">
        <f t="shared" si="15"/>
        <v>0.1</v>
      </c>
    </row>
    <row r="26" spans="1:24" ht="20.100000000000001" customHeight="1" x14ac:dyDescent="0.35">
      <c r="A26" s="22" t="s">
        <v>42</v>
      </c>
      <c r="B26" s="22" t="s">
        <v>49</v>
      </c>
      <c r="C26" t="s">
        <v>74</v>
      </c>
      <c r="D26" s="47"/>
      <c r="E26" s="45" t="s">
        <v>20</v>
      </c>
      <c r="F26" s="36">
        <f t="shared" si="14"/>
        <v>460</v>
      </c>
      <c r="G26" s="35">
        <f t="shared" si="14"/>
        <v>290</v>
      </c>
      <c r="H26" s="38"/>
      <c r="I26" s="16"/>
      <c r="J26" s="19">
        <f t="shared" si="1"/>
        <v>460</v>
      </c>
      <c r="K26" s="27">
        <f t="shared" si="1"/>
        <v>290</v>
      </c>
      <c r="L26" s="16"/>
      <c r="M26" s="30">
        <f t="shared" si="2"/>
        <v>452.12200000000001</v>
      </c>
      <c r="N26" s="30">
        <f t="shared" si="3"/>
        <v>287.71399999999994</v>
      </c>
      <c r="O26" s="16"/>
      <c r="P26" s="34">
        <v>205.51</v>
      </c>
      <c r="Q26" s="34"/>
      <c r="R26" s="16"/>
      <c r="S26" s="34">
        <v>205.51</v>
      </c>
      <c r="T26" s="16"/>
      <c r="U26" s="2">
        <v>320</v>
      </c>
      <c r="V26" s="1">
        <v>200</v>
      </c>
      <c r="X26" s="20">
        <f t="shared" si="15"/>
        <v>0.4375</v>
      </c>
    </row>
    <row r="27" spans="1:24" ht="20.100000000000001" customHeight="1" x14ac:dyDescent="0.35">
      <c r="A27" s="22" t="s">
        <v>42</v>
      </c>
      <c r="B27" s="22">
        <v>1254</v>
      </c>
      <c r="C27" t="s">
        <v>75</v>
      </c>
      <c r="D27" s="47"/>
      <c r="E27" s="45" t="s">
        <v>21</v>
      </c>
      <c r="F27" s="36">
        <f t="shared" si="14"/>
        <v>8770</v>
      </c>
      <c r="G27" s="35">
        <f t="shared" si="14"/>
        <v>5590</v>
      </c>
      <c r="H27" s="38"/>
      <c r="I27" s="16"/>
      <c r="J27" s="19">
        <f t="shared" si="1"/>
        <v>8770</v>
      </c>
      <c r="K27" s="27">
        <f t="shared" si="1"/>
        <v>5590</v>
      </c>
      <c r="L27" s="16"/>
      <c r="M27" s="30">
        <f t="shared" si="2"/>
        <v>8769.5079999999998</v>
      </c>
      <c r="N27" s="30">
        <f t="shared" si="3"/>
        <v>5580.5959999999995</v>
      </c>
      <c r="O27" s="16"/>
      <c r="P27" s="53">
        <v>3986.14</v>
      </c>
      <c r="Q27" s="34" t="s">
        <v>88</v>
      </c>
      <c r="R27" s="16"/>
      <c r="S27" s="34">
        <v>3797</v>
      </c>
      <c r="T27" s="16"/>
      <c r="U27" s="2">
        <v>6540</v>
      </c>
      <c r="V27" s="3">
        <v>4200</v>
      </c>
      <c r="X27" s="20">
        <f t="shared" si="15"/>
        <v>0.34097859327217123</v>
      </c>
    </row>
    <row r="28" spans="1:24" ht="20.100000000000001" customHeight="1" x14ac:dyDescent="0.35">
      <c r="B28" s="22" t="s">
        <v>44</v>
      </c>
      <c r="D28" s="47"/>
      <c r="E28" s="45" t="s">
        <v>47</v>
      </c>
      <c r="F28" s="36">
        <v>4800</v>
      </c>
      <c r="G28" s="35">
        <v>3060</v>
      </c>
      <c r="H28" s="38"/>
      <c r="I28" s="16"/>
      <c r="J28" s="19">
        <f t="shared" si="1"/>
        <v>10</v>
      </c>
      <c r="K28" s="27">
        <f t="shared" si="1"/>
        <v>10</v>
      </c>
      <c r="L28" s="16"/>
      <c r="M28" s="30">
        <f t="shared" si="2"/>
        <v>0</v>
      </c>
      <c r="N28" s="30">
        <f t="shared" si="3"/>
        <v>0</v>
      </c>
      <c r="O28" s="16"/>
      <c r="P28" s="34">
        <v>0</v>
      </c>
      <c r="Q28" s="34"/>
      <c r="R28" s="16"/>
      <c r="S28" s="34">
        <v>0</v>
      </c>
      <c r="T28" s="16"/>
      <c r="U28" s="2">
        <v>4400</v>
      </c>
      <c r="V28" s="3">
        <v>2700</v>
      </c>
      <c r="X28" s="20">
        <f t="shared" si="15"/>
        <v>9.0909090909090912E-2</v>
      </c>
    </row>
    <row r="29" spans="1:24" ht="20.100000000000001" customHeight="1" x14ac:dyDescent="0.35">
      <c r="A29" s="22" t="s">
        <v>42</v>
      </c>
      <c r="B29" s="22" t="s">
        <v>50</v>
      </c>
      <c r="D29" s="47"/>
      <c r="E29" s="45" t="s">
        <v>22</v>
      </c>
      <c r="F29" s="36">
        <v>610</v>
      </c>
      <c r="G29" s="35">
        <v>390</v>
      </c>
      <c r="H29" s="38"/>
      <c r="I29" s="16"/>
      <c r="J29" s="19">
        <f t="shared" si="1"/>
        <v>10</v>
      </c>
      <c r="K29" s="27">
        <f t="shared" si="1"/>
        <v>10</v>
      </c>
      <c r="L29" s="16"/>
      <c r="M29" s="30">
        <f t="shared" si="2"/>
        <v>0</v>
      </c>
      <c r="N29" s="30">
        <f t="shared" si="3"/>
        <v>0</v>
      </c>
      <c r="O29" s="16"/>
      <c r="P29" s="34">
        <v>0</v>
      </c>
      <c r="Q29" s="34"/>
      <c r="R29" s="16"/>
      <c r="S29" s="34">
        <v>0</v>
      </c>
      <c r="T29" s="16"/>
      <c r="U29" s="2">
        <v>550</v>
      </c>
      <c r="V29" s="3">
        <v>340</v>
      </c>
      <c r="X29" s="20">
        <f t="shared" si="15"/>
        <v>0.10909090909090909</v>
      </c>
    </row>
    <row r="30" spans="1:24" ht="20.100000000000001" customHeight="1" x14ac:dyDescent="0.35">
      <c r="A30" s="22" t="s">
        <v>42</v>
      </c>
      <c r="B30" s="22" t="s">
        <v>44</v>
      </c>
      <c r="C30" t="s">
        <v>62</v>
      </c>
      <c r="D30" s="47"/>
      <c r="E30" s="45" t="s">
        <v>87</v>
      </c>
      <c r="F30" s="36">
        <f>J30</f>
        <v>2160</v>
      </c>
      <c r="G30" s="35">
        <f>K30</f>
        <v>1380</v>
      </c>
      <c r="H30" s="38"/>
      <c r="I30" s="16"/>
      <c r="J30" s="19">
        <f t="shared" si="1"/>
        <v>2160</v>
      </c>
      <c r="K30" s="27">
        <f t="shared" si="1"/>
        <v>1380</v>
      </c>
      <c r="L30" s="16"/>
      <c r="M30" s="30">
        <f t="shared" si="2"/>
        <v>2156</v>
      </c>
      <c r="N30" s="30">
        <f t="shared" si="3"/>
        <v>1372</v>
      </c>
      <c r="O30" s="16"/>
      <c r="P30" s="53">
        <v>980</v>
      </c>
      <c r="Q30" s="34" t="s">
        <v>86</v>
      </c>
      <c r="R30" s="16"/>
      <c r="S30" s="34">
        <v>980</v>
      </c>
      <c r="T30" s="16"/>
      <c r="U30" s="2">
        <v>2000</v>
      </c>
      <c r="V30" s="3">
        <v>1250</v>
      </c>
      <c r="X30" s="20">
        <f t="shared" si="15"/>
        <v>0.08</v>
      </c>
    </row>
    <row r="31" spans="1:24" ht="20.100000000000001" customHeight="1" x14ac:dyDescent="0.35">
      <c r="A31" s="22" t="s">
        <v>42</v>
      </c>
      <c r="B31" s="22" t="s">
        <v>44</v>
      </c>
      <c r="C31" t="s">
        <v>63</v>
      </c>
      <c r="D31" s="47"/>
      <c r="E31" s="45" t="s">
        <v>23</v>
      </c>
      <c r="F31" s="36">
        <v>2200</v>
      </c>
      <c r="G31" s="35">
        <v>1400</v>
      </c>
      <c r="H31" s="38"/>
      <c r="I31" s="16"/>
      <c r="J31" s="19">
        <f t="shared" si="1"/>
        <v>10</v>
      </c>
      <c r="K31" s="27">
        <f t="shared" si="1"/>
        <v>10</v>
      </c>
      <c r="L31" s="16"/>
      <c r="M31" s="30">
        <f t="shared" si="2"/>
        <v>0</v>
      </c>
      <c r="N31" s="30">
        <f t="shared" si="3"/>
        <v>0</v>
      </c>
      <c r="O31" s="16"/>
      <c r="P31" s="34">
        <v>0</v>
      </c>
      <c r="Q31" s="34"/>
      <c r="R31" s="16"/>
      <c r="S31" s="34">
        <v>0</v>
      </c>
      <c r="T31" s="16"/>
      <c r="U31" s="2">
        <v>1520</v>
      </c>
      <c r="V31" s="1">
        <v>1010</v>
      </c>
      <c r="X31" s="20">
        <f t="shared" si="15"/>
        <v>0.44736842105263158</v>
      </c>
    </row>
    <row r="32" spans="1:24" ht="20.100000000000001" customHeight="1" x14ac:dyDescent="0.35">
      <c r="A32" s="22" t="s">
        <v>42</v>
      </c>
      <c r="B32" s="22" t="s">
        <v>44</v>
      </c>
      <c r="D32" s="47"/>
      <c r="E32" s="45" t="s">
        <v>24</v>
      </c>
      <c r="F32" s="36">
        <v>2420</v>
      </c>
      <c r="G32" s="35">
        <v>1540</v>
      </c>
      <c r="H32" s="38"/>
      <c r="I32" s="16"/>
      <c r="J32" s="19">
        <f t="shared" si="1"/>
        <v>10</v>
      </c>
      <c r="K32" s="27">
        <f t="shared" si="1"/>
        <v>10</v>
      </c>
      <c r="L32" s="16"/>
      <c r="M32" s="30">
        <f t="shared" si="2"/>
        <v>0</v>
      </c>
      <c r="N32" s="30">
        <f t="shared" si="3"/>
        <v>0</v>
      </c>
      <c r="O32" s="16"/>
      <c r="P32" s="34">
        <v>0</v>
      </c>
      <c r="Q32" s="34"/>
      <c r="R32" s="16"/>
      <c r="S32" s="34">
        <v>0</v>
      </c>
      <c r="T32" s="16"/>
      <c r="U32" s="2">
        <v>2200</v>
      </c>
      <c r="V32" s="1">
        <v>1400</v>
      </c>
      <c r="X32" s="20">
        <f t="shared" si="15"/>
        <v>0.1</v>
      </c>
    </row>
    <row r="33" spans="1:24" ht="20.100000000000001" customHeight="1" x14ac:dyDescent="0.35">
      <c r="A33" s="22" t="s">
        <v>42</v>
      </c>
      <c r="B33" s="22">
        <v>488</v>
      </c>
      <c r="C33" t="s">
        <v>76</v>
      </c>
      <c r="D33" s="47"/>
      <c r="E33" s="45" t="s">
        <v>25</v>
      </c>
      <c r="F33" s="36">
        <f>J33</f>
        <v>7420</v>
      </c>
      <c r="G33" s="35">
        <f>K33</f>
        <v>4720</v>
      </c>
      <c r="H33" s="38"/>
      <c r="I33" s="16"/>
      <c r="J33" s="19">
        <f t="shared" si="1"/>
        <v>7420</v>
      </c>
      <c r="K33" s="27">
        <f t="shared" si="1"/>
        <v>4720</v>
      </c>
      <c r="L33" s="16"/>
      <c r="M33" s="30">
        <f t="shared" si="2"/>
        <v>7414.55</v>
      </c>
      <c r="N33" s="30">
        <f t="shared" si="3"/>
        <v>4718.3499999999995</v>
      </c>
      <c r="O33" s="16"/>
      <c r="P33" s="53">
        <v>3370.25</v>
      </c>
      <c r="Q33" s="34" t="s">
        <v>95</v>
      </c>
      <c r="R33" s="16"/>
      <c r="S33" s="34">
        <v>2738.92</v>
      </c>
      <c r="T33" s="16"/>
      <c r="U33" s="2">
        <v>5450</v>
      </c>
      <c r="V33" s="1">
        <v>3500</v>
      </c>
      <c r="X33" s="20">
        <f t="shared" si="15"/>
        <v>0.3614678899082569</v>
      </c>
    </row>
    <row r="34" spans="1:24" ht="20.100000000000001" customHeight="1" x14ac:dyDescent="0.35">
      <c r="A34" s="22" t="s">
        <v>42</v>
      </c>
      <c r="B34" s="22" t="s">
        <v>53</v>
      </c>
      <c r="C34" t="s">
        <v>77</v>
      </c>
      <c r="D34" s="47"/>
      <c r="E34" s="45" t="s">
        <v>26</v>
      </c>
      <c r="F34" s="36">
        <v>550</v>
      </c>
      <c r="G34" s="35">
        <v>350</v>
      </c>
      <c r="H34" s="38"/>
      <c r="I34" s="16"/>
      <c r="J34" s="19">
        <f t="shared" si="1"/>
        <v>550</v>
      </c>
      <c r="K34" s="27">
        <f t="shared" si="1"/>
        <v>350</v>
      </c>
      <c r="L34" s="16"/>
      <c r="M34" s="30">
        <f t="shared" si="2"/>
        <v>541.20000000000005</v>
      </c>
      <c r="N34" s="30">
        <f t="shared" si="3"/>
        <v>344.4</v>
      </c>
      <c r="O34" s="16"/>
      <c r="P34" s="53">
        <v>246</v>
      </c>
      <c r="Q34" s="34" t="s">
        <v>97</v>
      </c>
      <c r="R34" s="16"/>
      <c r="S34" s="34">
        <v>202.49</v>
      </c>
      <c r="T34" s="16"/>
      <c r="U34" s="2">
        <v>500</v>
      </c>
      <c r="V34" s="1">
        <v>310</v>
      </c>
      <c r="X34" s="20">
        <f t="shared" si="15"/>
        <v>0.1</v>
      </c>
    </row>
    <row r="35" spans="1:24" ht="20.100000000000001" customHeight="1" x14ac:dyDescent="0.35">
      <c r="A35" s="22" t="s">
        <v>42</v>
      </c>
      <c r="B35" s="22" t="s">
        <v>52</v>
      </c>
      <c r="C35" t="s">
        <v>78</v>
      </c>
      <c r="D35" s="47"/>
      <c r="E35" s="45" t="s">
        <v>27</v>
      </c>
      <c r="F35" s="36">
        <v>990</v>
      </c>
      <c r="G35" s="35">
        <v>630</v>
      </c>
      <c r="H35" s="38"/>
      <c r="I35" s="16"/>
      <c r="J35" s="19">
        <f t="shared" si="1"/>
        <v>990</v>
      </c>
      <c r="K35" s="27">
        <f t="shared" si="1"/>
        <v>630</v>
      </c>
      <c r="L35" s="16"/>
      <c r="M35" s="30">
        <f t="shared" si="2"/>
        <v>987.80000000000007</v>
      </c>
      <c r="N35" s="30">
        <f t="shared" si="3"/>
        <v>628.59999999999991</v>
      </c>
      <c r="O35" s="16"/>
      <c r="P35" s="53">
        <v>449</v>
      </c>
      <c r="Q35" s="34" t="s">
        <v>97</v>
      </c>
      <c r="R35" s="16"/>
      <c r="S35" s="34">
        <v>2998.29</v>
      </c>
      <c r="T35" s="16"/>
      <c r="U35" s="2">
        <v>900</v>
      </c>
      <c r="V35" s="1">
        <v>570</v>
      </c>
      <c r="X35" s="20">
        <f t="shared" si="15"/>
        <v>0.1</v>
      </c>
    </row>
    <row r="36" spans="1:24" ht="20.100000000000001" customHeight="1" x14ac:dyDescent="0.35">
      <c r="A36" s="22" t="s">
        <v>42</v>
      </c>
      <c r="B36" s="22" t="s">
        <v>51</v>
      </c>
      <c r="C36" t="s">
        <v>79</v>
      </c>
      <c r="D36" s="47"/>
      <c r="E36" s="45" t="s">
        <v>28</v>
      </c>
      <c r="F36" s="36">
        <v>4630</v>
      </c>
      <c r="G36" s="35">
        <v>2950</v>
      </c>
      <c r="H36" s="38"/>
      <c r="J36" s="19">
        <f t="shared" si="1"/>
        <v>4630</v>
      </c>
      <c r="K36" s="27">
        <f t="shared" si="1"/>
        <v>2950</v>
      </c>
      <c r="M36" s="30">
        <f t="shared" si="2"/>
        <v>4620</v>
      </c>
      <c r="N36" s="30">
        <f t="shared" si="3"/>
        <v>2940</v>
      </c>
      <c r="P36" s="31">
        <v>2100</v>
      </c>
      <c r="Q36" s="31" t="s">
        <v>96</v>
      </c>
      <c r="S36" s="31">
        <v>2100</v>
      </c>
      <c r="U36" s="2">
        <v>3550</v>
      </c>
      <c r="V36" s="1">
        <v>2250</v>
      </c>
      <c r="X36" s="20">
        <f t="shared" si="15"/>
        <v>0.30422535211267604</v>
      </c>
    </row>
    <row r="37" spans="1:24" ht="20.100000000000001" customHeight="1" x14ac:dyDescent="0.35">
      <c r="A37" s="22" t="s">
        <v>42</v>
      </c>
      <c r="B37" s="22" t="s">
        <v>44</v>
      </c>
      <c r="D37" s="47"/>
      <c r="E37" s="45" t="s">
        <v>29</v>
      </c>
      <c r="F37" s="36"/>
      <c r="G37" s="35"/>
      <c r="H37" s="38"/>
      <c r="J37" s="19">
        <f t="shared" si="1"/>
        <v>10</v>
      </c>
      <c r="K37" s="27">
        <f t="shared" si="1"/>
        <v>10</v>
      </c>
      <c r="M37" s="30">
        <f t="shared" si="2"/>
        <v>0</v>
      </c>
      <c r="N37" s="30">
        <f t="shared" si="3"/>
        <v>0</v>
      </c>
      <c r="P37" s="31">
        <v>0</v>
      </c>
      <c r="S37" s="31">
        <v>0</v>
      </c>
      <c r="U37" s="2">
        <v>1330</v>
      </c>
      <c r="V37" s="1">
        <v>850</v>
      </c>
      <c r="X37" s="20">
        <f t="shared" si="15"/>
        <v>-1</v>
      </c>
    </row>
    <row r="38" spans="1:24" ht="20.100000000000001" customHeight="1" x14ac:dyDescent="0.35">
      <c r="A38" s="22" t="s">
        <v>46</v>
      </c>
      <c r="B38" s="22">
        <v>4883</v>
      </c>
      <c r="D38" s="47"/>
      <c r="E38" s="45" t="s">
        <v>30</v>
      </c>
      <c r="F38" s="36"/>
      <c r="G38" s="35"/>
      <c r="H38" s="38"/>
      <c r="J38" s="19"/>
      <c r="K38" s="27"/>
      <c r="M38" s="30"/>
      <c r="N38" s="30"/>
      <c r="U38" s="2"/>
      <c r="V38" s="1"/>
      <c r="X38" s="20"/>
    </row>
    <row r="39" spans="1:24" ht="20.100000000000001" customHeight="1" x14ac:dyDescent="0.35">
      <c r="D39" s="47"/>
      <c r="E39" s="45"/>
      <c r="F39" s="36"/>
      <c r="G39" s="35"/>
      <c r="H39" s="38"/>
      <c r="J39" s="19"/>
      <c r="K39" s="27"/>
      <c r="M39" s="30"/>
      <c r="N39" s="30"/>
      <c r="U39" s="2"/>
      <c r="V39" s="1"/>
      <c r="X39" s="20"/>
    </row>
    <row r="40" spans="1:24" ht="20.100000000000001" customHeight="1" x14ac:dyDescent="0.35">
      <c r="A40" s="22" t="s">
        <v>46</v>
      </c>
      <c r="B40" s="22">
        <v>4883</v>
      </c>
      <c r="D40" s="47"/>
      <c r="E40" s="45" t="s">
        <v>84</v>
      </c>
      <c r="F40" s="36">
        <v>4850</v>
      </c>
      <c r="G40" s="35">
        <v>2900</v>
      </c>
      <c r="H40" s="38"/>
      <c r="J40" s="19"/>
      <c r="K40" s="27"/>
      <c r="M40" s="30"/>
      <c r="N40" s="30"/>
      <c r="U40" s="2"/>
      <c r="V40" s="1"/>
      <c r="X40" s="20"/>
    </row>
    <row r="41" spans="1:24" ht="20.100000000000001" customHeight="1" x14ac:dyDescent="0.35">
      <c r="A41" s="22" t="s">
        <v>46</v>
      </c>
      <c r="B41" s="22">
        <v>4883</v>
      </c>
      <c r="D41" s="47"/>
      <c r="E41" s="45" t="s">
        <v>85</v>
      </c>
      <c r="F41" s="36"/>
      <c r="G41" s="35"/>
      <c r="H41" s="38"/>
      <c r="J41" s="19"/>
      <c r="K41" s="27"/>
      <c r="M41" s="30"/>
      <c r="N41" s="30"/>
      <c r="U41" s="2"/>
      <c r="V41" s="1"/>
      <c r="X41" s="20"/>
    </row>
    <row r="42" spans="1:24" ht="20.100000000000001" customHeight="1" x14ac:dyDescent="0.35">
      <c r="A42" s="22" t="s">
        <v>46</v>
      </c>
      <c r="B42" s="22">
        <v>4883</v>
      </c>
      <c r="D42" s="47"/>
      <c r="E42" s="45" t="s">
        <v>83</v>
      </c>
      <c r="F42" s="36">
        <v>350</v>
      </c>
      <c r="G42" s="35">
        <v>250</v>
      </c>
      <c r="H42" s="38"/>
      <c r="J42" s="19"/>
      <c r="K42" s="27"/>
      <c r="M42" s="30"/>
      <c r="N42" s="30"/>
      <c r="U42" s="2"/>
      <c r="V42" s="1"/>
      <c r="X42" s="20"/>
    </row>
    <row r="43" spans="1:24" ht="20.100000000000001" customHeight="1" thickBot="1" x14ac:dyDescent="0.4">
      <c r="D43" s="48"/>
      <c r="E43" s="49"/>
      <c r="F43" s="39"/>
      <c r="G43" s="40"/>
      <c r="H43" s="41"/>
      <c r="J43" s="19"/>
      <c r="K43" s="27"/>
      <c r="M43" s="30"/>
      <c r="N43" s="30"/>
      <c r="U43" s="2"/>
      <c r="V43" s="1"/>
      <c r="X43" s="20">
        <f>AVERAGE(X4:X42)</f>
        <v>0.14289781206320901</v>
      </c>
    </row>
    <row r="44" spans="1:24" ht="21" x14ac:dyDescent="0.3">
      <c r="J44" s="19"/>
      <c r="K44" s="27"/>
      <c r="M44" s="30"/>
      <c r="N44" s="30"/>
      <c r="X44" s="20"/>
    </row>
    <row r="45" spans="1:24" ht="21" x14ac:dyDescent="0.3">
      <c r="J45" s="19"/>
      <c r="K45" s="27"/>
      <c r="M45" s="30"/>
      <c r="N45" s="30"/>
      <c r="X45" s="20"/>
    </row>
    <row r="46" spans="1:24" ht="21" x14ac:dyDescent="0.3">
      <c r="J46" s="19"/>
      <c r="K46" s="27"/>
      <c r="M46" s="30"/>
      <c r="N46" s="30"/>
      <c r="X46" s="20"/>
    </row>
    <row r="47" spans="1:24" ht="21" x14ac:dyDescent="0.3">
      <c r="J47" s="19"/>
      <c r="K47" s="27"/>
      <c r="M47" s="30"/>
      <c r="N47" s="30"/>
      <c r="X47" s="20"/>
    </row>
    <row r="48" spans="1:24" ht="21" x14ac:dyDescent="0.3">
      <c r="J48" s="19"/>
      <c r="K48" s="27"/>
      <c r="M48" s="30"/>
      <c r="N48" s="30"/>
      <c r="X48" s="20"/>
    </row>
    <row r="49" spans="10:24" ht="21" x14ac:dyDescent="0.3">
      <c r="J49" s="19"/>
      <c r="K49" s="27"/>
      <c r="M49" s="30"/>
      <c r="N49" s="30"/>
      <c r="X49" s="20"/>
    </row>
    <row r="50" spans="10:24" ht="21" x14ac:dyDescent="0.3">
      <c r="J50" s="19"/>
      <c r="K50" s="27"/>
      <c r="M50" s="30"/>
      <c r="N50" s="30"/>
      <c r="X50" s="20"/>
    </row>
    <row r="51" spans="10:24" ht="21" x14ac:dyDescent="0.3">
      <c r="J51" s="19"/>
      <c r="K51" s="27"/>
      <c r="M51" s="30"/>
      <c r="N51" s="30"/>
      <c r="X51" s="20"/>
    </row>
    <row r="52" spans="10:24" ht="21" x14ac:dyDescent="0.3">
      <c r="J52" s="19"/>
      <c r="K52" s="27"/>
      <c r="M52" s="30"/>
      <c r="N52" s="30"/>
      <c r="X52" s="20"/>
    </row>
    <row r="53" spans="10:24" ht="21" x14ac:dyDescent="0.3">
      <c r="J53" s="19"/>
      <c r="K53" s="27"/>
      <c r="M53" s="30"/>
      <c r="N53" s="30"/>
      <c r="X53" s="20"/>
    </row>
    <row r="54" spans="10:24" ht="21" x14ac:dyDescent="0.3">
      <c r="J54" s="19"/>
      <c r="K54" s="27"/>
      <c r="M54" s="30"/>
      <c r="N54" s="30"/>
      <c r="X54" s="20"/>
    </row>
    <row r="55" spans="10:24" ht="21" x14ac:dyDescent="0.3">
      <c r="J55" s="19"/>
      <c r="K55" s="27"/>
      <c r="M55" s="30"/>
      <c r="N55" s="30"/>
      <c r="X55" s="20"/>
    </row>
    <row r="56" spans="10:24" ht="21" x14ac:dyDescent="0.3">
      <c r="J56" s="19"/>
      <c r="K56" s="27"/>
      <c r="M56" s="30"/>
      <c r="N56" s="30"/>
      <c r="X56" s="20"/>
    </row>
    <row r="57" spans="10:24" ht="21" x14ac:dyDescent="0.3">
      <c r="J57" s="19"/>
      <c r="K57" s="27"/>
      <c r="M57" s="30"/>
      <c r="N57" s="30"/>
      <c r="X57" s="20"/>
    </row>
    <row r="58" spans="10:24" ht="21" x14ac:dyDescent="0.3">
      <c r="J58" s="19"/>
      <c r="K58" s="27"/>
      <c r="M58" s="30"/>
      <c r="N58" s="30"/>
      <c r="X58" s="20"/>
    </row>
    <row r="59" spans="10:24" ht="21" x14ac:dyDescent="0.3">
      <c r="J59" s="19"/>
      <c r="K59" s="27"/>
      <c r="M59" s="30"/>
      <c r="N59" s="30"/>
      <c r="X59" s="20"/>
    </row>
    <row r="60" spans="10:24" ht="21" x14ac:dyDescent="0.3">
      <c r="J60" s="19"/>
      <c r="K60" s="27"/>
      <c r="M60" s="30"/>
      <c r="N60" s="30"/>
      <c r="X60" s="20"/>
    </row>
    <row r="61" spans="10:24" ht="21" x14ac:dyDescent="0.3">
      <c r="J61" s="19"/>
      <c r="K61" s="27"/>
      <c r="M61" s="30"/>
      <c r="N61" s="30"/>
      <c r="X61" s="20"/>
    </row>
    <row r="62" spans="10:24" ht="21" x14ac:dyDescent="0.3">
      <c r="J62" s="19"/>
      <c r="K62" s="27"/>
      <c r="M62" s="30"/>
      <c r="N62" s="30"/>
      <c r="X62" s="20"/>
    </row>
    <row r="63" spans="10:24" ht="21" x14ac:dyDescent="0.3">
      <c r="J63" s="19"/>
      <c r="K63" s="27"/>
      <c r="M63" s="30"/>
      <c r="N63" s="30"/>
      <c r="X63" s="20"/>
    </row>
    <row r="64" spans="10:24" ht="21" x14ac:dyDescent="0.3">
      <c r="J64" s="19"/>
      <c r="K64" s="27"/>
      <c r="M64" s="30"/>
      <c r="N64" s="30"/>
      <c r="X64" s="20"/>
    </row>
    <row r="65" spans="10:24" ht="21" x14ac:dyDescent="0.3">
      <c r="J65" s="19"/>
      <c r="K65" s="27"/>
      <c r="M65" s="30"/>
      <c r="N65" s="30"/>
      <c r="X65" s="20"/>
    </row>
    <row r="66" spans="10:24" ht="21" x14ac:dyDescent="0.3">
      <c r="J66" s="19"/>
      <c r="K66" s="27"/>
      <c r="M66" s="30"/>
      <c r="N66" s="30"/>
      <c r="X66" s="20"/>
    </row>
    <row r="67" spans="10:24" ht="21" x14ac:dyDescent="0.3">
      <c r="J67" s="19"/>
      <c r="K67" s="27"/>
      <c r="M67" s="30"/>
      <c r="N67" s="30"/>
      <c r="X67" s="20"/>
    </row>
    <row r="68" spans="10:24" ht="21" x14ac:dyDescent="0.3">
      <c r="J68" s="19"/>
      <c r="K68" s="27"/>
      <c r="M68" s="30"/>
      <c r="N68" s="30"/>
      <c r="X68" s="20"/>
    </row>
    <row r="69" spans="10:24" ht="21" x14ac:dyDescent="0.3">
      <c r="J69" s="19"/>
      <c r="K69" s="27"/>
      <c r="M69" s="30"/>
      <c r="N69" s="30"/>
      <c r="X69" s="20"/>
    </row>
    <row r="70" spans="10:24" ht="21" x14ac:dyDescent="0.3">
      <c r="J70" s="19"/>
      <c r="K70" s="27"/>
      <c r="M70" s="30"/>
      <c r="N70" s="30"/>
      <c r="X70" s="20"/>
    </row>
    <row r="71" spans="10:24" ht="21" x14ac:dyDescent="0.3">
      <c r="J71" s="19"/>
      <c r="K71" s="27"/>
      <c r="M71" s="30"/>
      <c r="N71" s="30"/>
      <c r="X71" s="20"/>
    </row>
    <row r="72" spans="10:24" ht="21" x14ac:dyDescent="0.3">
      <c r="J72" s="19"/>
      <c r="K72" s="27"/>
      <c r="M72" s="30"/>
      <c r="N72" s="30"/>
      <c r="X72" s="20"/>
    </row>
    <row r="73" spans="10:24" ht="21" x14ac:dyDescent="0.3">
      <c r="J73" s="19"/>
      <c r="K73" s="27"/>
      <c r="M73" s="30"/>
      <c r="N73" s="30"/>
      <c r="X73" s="20"/>
    </row>
    <row r="74" spans="10:24" ht="21" x14ac:dyDescent="0.3">
      <c r="J74" s="19"/>
      <c r="K74" s="27"/>
      <c r="M74" s="30"/>
      <c r="N74" s="30"/>
      <c r="X74" s="20"/>
    </row>
    <row r="75" spans="10:24" ht="21" x14ac:dyDescent="0.3">
      <c r="J75" s="19"/>
      <c r="K75" s="27"/>
      <c r="M75" s="30"/>
      <c r="N75" s="30"/>
      <c r="X75" s="20"/>
    </row>
    <row r="76" spans="10:24" ht="21" x14ac:dyDescent="0.3">
      <c r="J76" s="19"/>
      <c r="K76" s="27"/>
      <c r="M76" s="30"/>
      <c r="N76" s="30"/>
      <c r="X76" s="20"/>
    </row>
    <row r="77" spans="10:24" ht="21" x14ac:dyDescent="0.3">
      <c r="J77" s="19"/>
      <c r="K77" s="27"/>
      <c r="M77" s="30"/>
      <c r="N77" s="30"/>
      <c r="X77" s="20"/>
    </row>
    <row r="78" spans="10:24" ht="21" x14ac:dyDescent="0.3">
      <c r="J78" s="19"/>
      <c r="K78" s="27"/>
      <c r="M78" s="30"/>
      <c r="N78" s="30"/>
      <c r="X78" s="20"/>
    </row>
    <row r="79" spans="10:24" ht="21" x14ac:dyDescent="0.3">
      <c r="J79" s="19"/>
      <c r="K79" s="27"/>
      <c r="M79" s="30"/>
      <c r="N79" s="30"/>
      <c r="X79" s="20"/>
    </row>
    <row r="80" spans="10:24" ht="21" x14ac:dyDescent="0.3">
      <c r="J80" s="19"/>
      <c r="K80" s="27"/>
      <c r="M80" s="30"/>
      <c r="N80" s="30"/>
      <c r="X80" s="20"/>
    </row>
    <row r="81" spans="10:24" ht="21" x14ac:dyDescent="0.3">
      <c r="J81" s="19"/>
      <c r="K81" s="27"/>
      <c r="M81" s="30"/>
      <c r="N81" s="30"/>
      <c r="X81" s="20"/>
    </row>
    <row r="82" spans="10:24" ht="21" x14ac:dyDescent="0.3">
      <c r="J82" s="19"/>
      <c r="K82" s="27"/>
      <c r="M82" s="30"/>
      <c r="N82" s="30"/>
      <c r="X82" s="20"/>
    </row>
    <row r="83" spans="10:24" ht="21" x14ac:dyDescent="0.3">
      <c r="J83" s="19"/>
      <c r="K83" s="27"/>
      <c r="M83" s="30"/>
      <c r="N83" s="30"/>
      <c r="X83" s="20"/>
    </row>
    <row r="84" spans="10:24" ht="21" x14ac:dyDescent="0.3">
      <c r="J84" s="19"/>
      <c r="K84" s="27"/>
      <c r="M84" s="30"/>
      <c r="N84" s="30"/>
      <c r="X84" s="20"/>
    </row>
    <row r="85" spans="10:24" ht="21" x14ac:dyDescent="0.3">
      <c r="J85" s="19"/>
      <c r="K85" s="27"/>
      <c r="M85" s="30"/>
      <c r="N85" s="30"/>
      <c r="X85" s="20"/>
    </row>
    <row r="86" spans="10:24" ht="21" x14ac:dyDescent="0.3">
      <c r="J86" s="19"/>
      <c r="K86" s="27"/>
      <c r="M86" s="30"/>
      <c r="N86" s="30"/>
      <c r="X86" s="20"/>
    </row>
    <row r="87" spans="10:24" ht="21" x14ac:dyDescent="0.3">
      <c r="J87" s="19"/>
      <c r="K87" s="27"/>
      <c r="M87" s="30"/>
      <c r="N87" s="30"/>
      <c r="X87" s="20"/>
    </row>
    <row r="88" spans="10:24" ht="21" x14ac:dyDescent="0.3">
      <c r="J88" s="19"/>
      <c r="K88" s="27"/>
      <c r="M88" s="30"/>
      <c r="N88" s="30"/>
      <c r="X88" s="20"/>
    </row>
    <row r="89" spans="10:24" ht="21" x14ac:dyDescent="0.3">
      <c r="J89" s="19"/>
      <c r="K89" s="27"/>
      <c r="M89" s="30"/>
      <c r="N89" s="30"/>
      <c r="X89" s="20"/>
    </row>
    <row r="90" spans="10:24" ht="21" x14ac:dyDescent="0.3">
      <c r="J90" s="19"/>
      <c r="K90" s="27"/>
      <c r="M90" s="30"/>
      <c r="N90" s="30"/>
      <c r="X90" s="20"/>
    </row>
    <row r="91" spans="10:24" ht="21" x14ac:dyDescent="0.3">
      <c r="J91" s="19"/>
      <c r="K91" s="27"/>
      <c r="M91" s="30"/>
      <c r="N91" s="30"/>
      <c r="X91" s="20"/>
    </row>
    <row r="92" spans="10:24" ht="21" x14ac:dyDescent="0.3">
      <c r="J92" s="19"/>
      <c r="K92" s="27"/>
      <c r="M92" s="30"/>
      <c r="N92" s="30"/>
      <c r="X92" s="20"/>
    </row>
    <row r="93" spans="10:24" ht="21" x14ac:dyDescent="0.3">
      <c r="J93" s="19"/>
      <c r="K93" s="27"/>
      <c r="M93" s="30"/>
      <c r="N93" s="30"/>
      <c r="X93" s="20"/>
    </row>
    <row r="94" spans="10:24" ht="21" x14ac:dyDescent="0.3">
      <c r="J94" s="19"/>
      <c r="K94" s="27"/>
      <c r="M94" s="30"/>
      <c r="N94" s="30"/>
      <c r="X94" s="20"/>
    </row>
    <row r="95" spans="10:24" ht="21" x14ac:dyDescent="0.3">
      <c r="J95" s="19"/>
      <c r="K95" s="27"/>
      <c r="M95" s="30"/>
      <c r="N95" s="30"/>
      <c r="X95" s="20"/>
    </row>
    <row r="96" spans="10:24" ht="21" x14ac:dyDescent="0.3">
      <c r="J96" s="19"/>
      <c r="K96" s="27"/>
      <c r="M96" s="30"/>
      <c r="N96" s="30"/>
      <c r="X96" s="20"/>
    </row>
    <row r="97" spans="10:24" ht="21" x14ac:dyDescent="0.3">
      <c r="J97" s="19"/>
      <c r="K97" s="27"/>
      <c r="M97" s="30"/>
      <c r="N97" s="30"/>
      <c r="X97" s="20"/>
    </row>
    <row r="98" spans="10:24" ht="21" x14ac:dyDescent="0.3">
      <c r="J98" s="19"/>
      <c r="K98" s="27"/>
      <c r="M98" s="30"/>
      <c r="N98" s="30"/>
      <c r="X98" s="20"/>
    </row>
    <row r="99" spans="10:24" ht="21" x14ac:dyDescent="0.3">
      <c r="J99" s="19"/>
      <c r="K99" s="27"/>
      <c r="M99" s="30"/>
      <c r="N99" s="30"/>
      <c r="X99" s="20"/>
    </row>
    <row r="100" spans="10:24" ht="21" x14ac:dyDescent="0.3">
      <c r="J100" s="19"/>
      <c r="K100" s="27"/>
      <c r="M100" s="30"/>
      <c r="N100" s="30"/>
      <c r="X100" s="20"/>
    </row>
    <row r="101" spans="10:24" ht="21" x14ac:dyDescent="0.3">
      <c r="J101" s="19"/>
      <c r="K101" s="27"/>
      <c r="M101" s="30"/>
      <c r="N101" s="30"/>
      <c r="X101" s="20"/>
    </row>
    <row r="102" spans="10:24" ht="21" x14ac:dyDescent="0.3">
      <c r="J102" s="19"/>
      <c r="K102" s="27"/>
      <c r="M102" s="30"/>
      <c r="N102" s="30"/>
      <c r="X102" s="20"/>
    </row>
    <row r="103" spans="10:24" ht="21" x14ac:dyDescent="0.3">
      <c r="J103" s="19"/>
      <c r="K103" s="27"/>
      <c r="M103" s="30"/>
      <c r="N103" s="30"/>
      <c r="X103" s="20"/>
    </row>
    <row r="104" spans="10:24" ht="21" x14ac:dyDescent="0.3">
      <c r="J104" s="19"/>
      <c r="K104" s="27"/>
      <c r="M104" s="30"/>
      <c r="N104" s="30"/>
      <c r="X104" s="20"/>
    </row>
    <row r="105" spans="10:24" ht="21" x14ac:dyDescent="0.3">
      <c r="J105" s="19"/>
      <c r="K105" s="27"/>
      <c r="M105" s="30"/>
      <c r="N105" s="30"/>
      <c r="X105" s="20"/>
    </row>
    <row r="106" spans="10:24" ht="21" x14ac:dyDescent="0.3">
      <c r="J106" s="19"/>
      <c r="K106" s="27"/>
      <c r="M106" s="30"/>
      <c r="N106" s="30"/>
      <c r="X106" s="20"/>
    </row>
    <row r="107" spans="10:24" ht="21" x14ac:dyDescent="0.3">
      <c r="J107" s="19"/>
      <c r="K107" s="27"/>
      <c r="M107" s="30"/>
      <c r="N107" s="30"/>
      <c r="X107" s="20"/>
    </row>
    <row r="108" spans="10:24" ht="21" x14ac:dyDescent="0.3">
      <c r="J108" s="19"/>
      <c r="K108" s="27"/>
      <c r="M108" s="30"/>
      <c r="N108" s="30"/>
      <c r="X108" s="20"/>
    </row>
    <row r="109" spans="10:24" ht="21" x14ac:dyDescent="0.3">
      <c r="J109" s="19"/>
      <c r="K109" s="27"/>
      <c r="M109" s="30"/>
      <c r="N109" s="30"/>
      <c r="X109" s="20"/>
    </row>
    <row r="110" spans="10:24" ht="21" x14ac:dyDescent="0.3">
      <c r="J110" s="19"/>
      <c r="K110" s="27"/>
      <c r="M110" s="30"/>
      <c r="N110" s="30"/>
      <c r="X110" s="20"/>
    </row>
    <row r="111" spans="10:24" ht="21" x14ac:dyDescent="0.3">
      <c r="J111" s="19"/>
      <c r="K111" s="27"/>
      <c r="M111" s="30"/>
      <c r="N111" s="30"/>
      <c r="X111" s="20"/>
    </row>
    <row r="112" spans="10:24" ht="21" x14ac:dyDescent="0.3">
      <c r="J112" s="19"/>
      <c r="K112" s="27"/>
      <c r="M112" s="30"/>
      <c r="N112" s="30"/>
      <c r="X112" s="20"/>
    </row>
    <row r="113" spans="10:24" ht="21" x14ac:dyDescent="0.3">
      <c r="J113" s="19"/>
      <c r="K113" s="27"/>
      <c r="M113" s="30"/>
      <c r="N113" s="30"/>
      <c r="X113" s="20"/>
    </row>
    <row r="114" spans="10:24" ht="21" x14ac:dyDescent="0.3">
      <c r="J114" s="19"/>
      <c r="K114" s="27"/>
      <c r="M114" s="30"/>
      <c r="N114" s="30"/>
      <c r="X114" s="20"/>
    </row>
    <row r="115" spans="10:24" ht="21" x14ac:dyDescent="0.3">
      <c r="J115" s="19"/>
      <c r="K115" s="27"/>
      <c r="M115" s="30"/>
      <c r="N115" s="30"/>
      <c r="X115" s="20"/>
    </row>
    <row r="116" spans="10:24" ht="21" x14ac:dyDescent="0.3">
      <c r="J116" s="19"/>
      <c r="K116" s="27"/>
      <c r="M116" s="30"/>
      <c r="N116" s="30"/>
      <c r="X116" s="20"/>
    </row>
    <row r="117" spans="10:24" ht="21" x14ac:dyDescent="0.3">
      <c r="J117" s="19"/>
      <c r="K117" s="27"/>
      <c r="M117" s="30"/>
      <c r="N117" s="30"/>
      <c r="X117" s="20"/>
    </row>
    <row r="118" spans="10:24" ht="21" x14ac:dyDescent="0.3">
      <c r="J118" s="19"/>
      <c r="K118" s="27"/>
      <c r="M118" s="30"/>
      <c r="N118" s="30"/>
      <c r="X118" s="20"/>
    </row>
    <row r="119" spans="10:24" ht="21" x14ac:dyDescent="0.3">
      <c r="J119" s="19"/>
      <c r="K119" s="27"/>
      <c r="M119" s="30"/>
      <c r="N119" s="30"/>
      <c r="X119" s="20"/>
    </row>
    <row r="120" spans="10:24" ht="21" x14ac:dyDescent="0.3">
      <c r="J120" s="19"/>
      <c r="K120" s="27"/>
      <c r="M120" s="30"/>
      <c r="N120" s="30"/>
      <c r="X120" s="20"/>
    </row>
    <row r="121" spans="10:24" ht="21" x14ac:dyDescent="0.3">
      <c r="J121" s="19"/>
      <c r="K121" s="27"/>
      <c r="M121" s="30"/>
      <c r="N121" s="30"/>
      <c r="X121" s="20"/>
    </row>
    <row r="122" spans="10:24" ht="21" x14ac:dyDescent="0.3">
      <c r="J122" s="19"/>
      <c r="K122" s="27"/>
      <c r="M122" s="30"/>
      <c r="N122" s="30"/>
      <c r="X122" s="20"/>
    </row>
    <row r="123" spans="10:24" ht="21" x14ac:dyDescent="0.3">
      <c r="J123" s="19"/>
      <c r="K123" s="27"/>
      <c r="M123" s="30"/>
      <c r="N123" s="30"/>
      <c r="X123" s="20"/>
    </row>
    <row r="124" spans="10:24" ht="21" x14ac:dyDescent="0.3">
      <c r="J124" s="19"/>
      <c r="K124" s="27"/>
      <c r="M124" s="30"/>
      <c r="N124" s="30"/>
      <c r="X124" s="20"/>
    </row>
    <row r="125" spans="10:24" ht="21" x14ac:dyDescent="0.3">
      <c r="J125" s="19"/>
      <c r="K125" s="27"/>
      <c r="M125" s="30"/>
      <c r="N125" s="30"/>
      <c r="X125" s="20"/>
    </row>
    <row r="126" spans="10:24" ht="21" x14ac:dyDescent="0.3">
      <c r="J126" s="19"/>
      <c r="K126" s="27"/>
      <c r="M126" s="30"/>
      <c r="N126" s="30"/>
      <c r="X126" s="20"/>
    </row>
    <row r="127" spans="10:24" ht="21" x14ac:dyDescent="0.3">
      <c r="J127" s="19"/>
      <c r="K127" s="27"/>
      <c r="M127" s="30"/>
      <c r="N127" s="30"/>
      <c r="X127" s="20"/>
    </row>
    <row r="128" spans="10:24" ht="21" x14ac:dyDescent="0.3">
      <c r="J128" s="19"/>
      <c r="K128" s="27"/>
      <c r="M128" s="30"/>
      <c r="N128" s="30"/>
      <c r="X128" s="20"/>
    </row>
    <row r="129" spans="10:24" ht="21" x14ac:dyDescent="0.3">
      <c r="J129" s="19"/>
      <c r="K129" s="27"/>
      <c r="M129" s="30"/>
      <c r="N129" s="30"/>
      <c r="X129" s="20"/>
    </row>
    <row r="130" spans="10:24" ht="21" x14ac:dyDescent="0.3">
      <c r="J130" s="19"/>
      <c r="K130" s="27"/>
      <c r="M130" s="30"/>
      <c r="N130" s="30"/>
      <c r="X130" s="20"/>
    </row>
    <row r="131" spans="10:24" ht="21" x14ac:dyDescent="0.3">
      <c r="J131" s="19"/>
      <c r="K131" s="27"/>
      <c r="M131" s="30"/>
      <c r="N131" s="30"/>
      <c r="X131" s="20"/>
    </row>
    <row r="132" spans="10:24" ht="21" x14ac:dyDescent="0.3">
      <c r="J132" s="19"/>
      <c r="K132" s="27"/>
      <c r="M132" s="30"/>
      <c r="N132" s="30"/>
      <c r="X132" s="20"/>
    </row>
    <row r="133" spans="10:24" ht="21" x14ac:dyDescent="0.3">
      <c r="J133" s="19">
        <f t="shared" ref="J133:K137" si="16">MROUND(M133+5,10)</f>
        <v>10</v>
      </c>
      <c r="K133" s="27">
        <f t="shared" si="16"/>
        <v>2000</v>
      </c>
      <c r="M133" s="30">
        <f>P133*$L$3</f>
        <v>0</v>
      </c>
      <c r="N133" s="30">
        <f>P133*$M$3</f>
        <v>1997.6660000000002</v>
      </c>
      <c r="P133" s="31">
        <v>908.03</v>
      </c>
      <c r="S133" s="31">
        <v>908.03</v>
      </c>
      <c r="X133" s="20" t="e">
        <f>(M133-#REF!)/#REF!</f>
        <v>#REF!</v>
      </c>
    </row>
    <row r="134" spans="10:24" ht="21" x14ac:dyDescent="0.3">
      <c r="J134" s="19">
        <f t="shared" si="16"/>
        <v>10</v>
      </c>
      <c r="K134" s="27">
        <f t="shared" si="16"/>
        <v>2750</v>
      </c>
      <c r="M134" s="30">
        <f>P134*$L$3</f>
        <v>0</v>
      </c>
      <c r="N134" s="30">
        <f>P134*$M$3</f>
        <v>2745.9080000000004</v>
      </c>
      <c r="P134" s="31">
        <v>1248.1400000000001</v>
      </c>
      <c r="S134" s="31">
        <v>1248.1400000000001</v>
      </c>
      <c r="X134" s="20" t="e">
        <f>(M134-#REF!)/#REF!</f>
        <v>#REF!</v>
      </c>
    </row>
    <row r="135" spans="10:24" ht="21" x14ac:dyDescent="0.3">
      <c r="J135" s="19">
        <f t="shared" si="16"/>
        <v>10</v>
      </c>
      <c r="K135" s="27">
        <f t="shared" si="16"/>
        <v>3430</v>
      </c>
      <c r="M135" s="30">
        <f>P135*$L$3</f>
        <v>0</v>
      </c>
      <c r="N135" s="30">
        <f>P135*$M$3</f>
        <v>3428.5680000000002</v>
      </c>
      <c r="P135" s="31">
        <v>1558.44</v>
      </c>
      <c r="S135" s="31">
        <v>1558.44</v>
      </c>
      <c r="X135" s="20" t="e">
        <f>(M135-#REF!)/#REF!</f>
        <v>#REF!</v>
      </c>
    </row>
    <row r="136" spans="10:24" ht="21" x14ac:dyDescent="0.3">
      <c r="J136" s="19">
        <f t="shared" si="16"/>
        <v>10</v>
      </c>
      <c r="K136" s="27">
        <f t="shared" si="16"/>
        <v>4220</v>
      </c>
      <c r="M136" s="30">
        <f>P136*$L$3</f>
        <v>0</v>
      </c>
      <c r="N136" s="30">
        <f>P136*$M$3</f>
        <v>4217.1360000000004</v>
      </c>
      <c r="P136" s="31">
        <v>1916.88</v>
      </c>
      <c r="S136" s="31">
        <v>1916.88</v>
      </c>
      <c r="X136" s="20" t="e">
        <f>(M136-#REF!)/#REF!</f>
        <v>#REF!</v>
      </c>
    </row>
    <row r="137" spans="10:24" ht="21" x14ac:dyDescent="0.3">
      <c r="J137" s="19">
        <f t="shared" si="16"/>
        <v>10</v>
      </c>
      <c r="K137" s="27">
        <f t="shared" si="16"/>
        <v>6890</v>
      </c>
      <c r="M137" s="30">
        <f>P137*$L$3</f>
        <v>0</v>
      </c>
      <c r="N137" s="30">
        <f>P137*$M$3</f>
        <v>6881.0280000000002</v>
      </c>
      <c r="P137" s="31">
        <v>3127.74</v>
      </c>
      <c r="S137" s="31">
        <v>3127.74</v>
      </c>
      <c r="X137" s="20" t="e">
        <f>(M137-#REF!)/#REF!</f>
        <v>#REF!</v>
      </c>
    </row>
    <row r="138" spans="10:24" x14ac:dyDescent="0.3">
      <c r="X138" s="20" t="e">
        <f>AVERAGE(X4:X137)</f>
        <v>#REF!</v>
      </c>
    </row>
  </sheetData>
  <mergeCells count="1">
    <mergeCell ref="D2:H2"/>
  </mergeCells>
  <printOptions horizontalCentered="1" vertic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&amp;LACCESORIOS Y HERRAMIENTAS&amp;R"El Origen"</oddHeader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176"/>
  <sheetViews>
    <sheetView topLeftCell="C53" workbookViewId="0">
      <selection activeCell="N17" sqref="N17"/>
    </sheetView>
  </sheetViews>
  <sheetFormatPr baseColWidth="10" defaultRowHeight="18.75" x14ac:dyDescent="0.3"/>
  <cols>
    <col min="1" max="1" width="8.85546875" style="22" customWidth="1"/>
    <col min="2" max="2" width="6.28515625" style="22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hidden="1" customWidth="1"/>
    <col min="14" max="14" width="15.7109375" style="119" customWidth="1"/>
    <col min="15" max="17" width="15.7109375" style="80" hidden="1" customWidth="1"/>
    <col min="18" max="20" width="14.140625" style="80" hidden="1" customWidth="1"/>
    <col min="21" max="21" width="14.140625" style="71" hidden="1" customWidth="1"/>
    <col min="22" max="24" width="14.140625" style="62" hidden="1" customWidth="1"/>
    <col min="25" max="25" width="14.140625" style="31" hidden="1" customWidth="1"/>
    <col min="26" max="26" width="18" style="31" customWidth="1"/>
    <col min="27" max="27" width="8.5703125" style="11" customWidth="1"/>
    <col min="28" max="28" width="11.42578125" customWidth="1"/>
  </cols>
  <sheetData>
    <row r="3" spans="1:27" x14ac:dyDescent="0.3">
      <c r="N3" s="119" t="s">
        <v>181</v>
      </c>
    </row>
    <row r="4" spans="1:27" ht="21" x14ac:dyDescent="0.35">
      <c r="I4" s="30" t="s">
        <v>172</v>
      </c>
      <c r="J4" s="16"/>
      <c r="K4" s="99">
        <v>2.5</v>
      </c>
      <c r="L4" s="99">
        <v>1.5</v>
      </c>
      <c r="N4" s="119" t="s">
        <v>182</v>
      </c>
    </row>
    <row r="5" spans="1:27" x14ac:dyDescent="0.3">
      <c r="V5" s="62" t="s">
        <v>123</v>
      </c>
    </row>
    <row r="6" spans="1:27" ht="20.100000000000001" customHeight="1" x14ac:dyDescent="0.3">
      <c r="N6" s="120">
        <v>45373</v>
      </c>
      <c r="O6" s="118">
        <v>45351</v>
      </c>
      <c r="P6" s="98">
        <v>45325</v>
      </c>
      <c r="Q6" s="81">
        <v>45298</v>
      </c>
      <c r="R6" s="81">
        <v>45276</v>
      </c>
      <c r="S6" s="81">
        <v>45274</v>
      </c>
      <c r="T6" s="81">
        <v>45230</v>
      </c>
      <c r="U6" s="72">
        <v>45222</v>
      </c>
      <c r="V6" s="59">
        <v>45195</v>
      </c>
      <c r="W6" s="59">
        <v>45182</v>
      </c>
      <c r="X6" s="59">
        <v>45163</v>
      </c>
      <c r="Y6" s="50">
        <v>45146</v>
      </c>
      <c r="Z6" s="50"/>
    </row>
    <row r="7" spans="1:27" s="5" customFormat="1" ht="21.95" customHeight="1" x14ac:dyDescent="0.35">
      <c r="A7" s="22"/>
      <c r="B7" s="22"/>
      <c r="D7" s="147" t="s">
        <v>121</v>
      </c>
      <c r="E7" s="148"/>
      <c r="F7" s="149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21"/>
      <c r="O7" s="82"/>
      <c r="P7" s="82"/>
      <c r="Q7" s="82"/>
      <c r="R7" s="82" t="s">
        <v>163</v>
      </c>
      <c r="S7" s="82"/>
      <c r="T7" s="82"/>
      <c r="U7" s="73" t="s">
        <v>131</v>
      </c>
      <c r="V7" s="60">
        <v>0.32</v>
      </c>
      <c r="W7" s="60">
        <v>0.32</v>
      </c>
      <c r="X7" s="60">
        <v>0.25</v>
      </c>
      <c r="Y7" s="32" t="s">
        <v>39</v>
      </c>
      <c r="Z7" s="51"/>
      <c r="AA7" s="12"/>
    </row>
    <row r="8" spans="1:27" s="5" customFormat="1" ht="14.2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21" t="s">
        <v>167</v>
      </c>
      <c r="O8" s="95" t="s">
        <v>167</v>
      </c>
      <c r="P8" s="95" t="s">
        <v>167</v>
      </c>
      <c r="Q8" s="56" t="s">
        <v>164</v>
      </c>
      <c r="R8" s="82" t="s">
        <v>158</v>
      </c>
      <c r="S8" s="82" t="s">
        <v>158</v>
      </c>
      <c r="T8" s="82" t="s">
        <v>158</v>
      </c>
      <c r="U8" s="73" t="s">
        <v>134</v>
      </c>
      <c r="V8" s="60"/>
      <c r="W8" s="60"/>
      <c r="X8" s="60"/>
      <c r="Y8" s="32"/>
      <c r="Z8" s="51"/>
      <c r="AA8" s="12"/>
    </row>
    <row r="9" spans="1:27" s="5" customFormat="1" ht="20.100000000000001" customHeight="1" x14ac:dyDescent="0.35">
      <c r="A9" s="22"/>
      <c r="B9" s="22"/>
      <c r="D9" s="150" t="s">
        <v>81</v>
      </c>
      <c r="E9" s="150"/>
      <c r="F9" s="150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22" t="s">
        <v>40</v>
      </c>
      <c r="O9" s="96" t="s">
        <v>40</v>
      </c>
      <c r="P9" s="96" t="s">
        <v>40</v>
      </c>
      <c r="Q9" s="57" t="s">
        <v>40</v>
      </c>
      <c r="R9" s="83" t="s">
        <v>40</v>
      </c>
      <c r="S9" s="83" t="s">
        <v>40</v>
      </c>
      <c r="T9" s="83" t="s">
        <v>40</v>
      </c>
      <c r="U9" s="74" t="s">
        <v>40</v>
      </c>
      <c r="V9" s="61" t="s">
        <v>40</v>
      </c>
      <c r="W9" s="61" t="s">
        <v>40</v>
      </c>
      <c r="X9" s="61" t="s">
        <v>40</v>
      </c>
      <c r="Y9" s="33" t="s">
        <v>40</v>
      </c>
      <c r="Z9" s="52"/>
      <c r="AA9" s="16"/>
    </row>
    <row r="10" spans="1:27" ht="20.100000000000001" customHeight="1" x14ac:dyDescent="0.35">
      <c r="A10" s="22" t="s">
        <v>188</v>
      </c>
      <c r="B10" s="22">
        <v>461</v>
      </c>
      <c r="C10" t="s">
        <v>55</v>
      </c>
      <c r="D10" s="45" t="s">
        <v>183</v>
      </c>
      <c r="E10" s="36">
        <f>H10</f>
        <v>1650</v>
      </c>
      <c r="F10" s="35">
        <f>I10</f>
        <v>1000</v>
      </c>
      <c r="G10" s="105"/>
      <c r="H10" s="27">
        <f>MROUND(K10+24,50)</f>
        <v>1650</v>
      </c>
      <c r="I10" s="27">
        <f>MROUND(L10+24,50)</f>
        <v>1000</v>
      </c>
      <c r="J10" s="16"/>
      <c r="K10" s="99">
        <f t="shared" ref="K10:K77" si="0">N10*$K$9</f>
        <v>1618.6000000000001</v>
      </c>
      <c r="L10" s="99">
        <f t="shared" ref="L10:L77" si="1">N10*$L$9</f>
        <v>971.16000000000008</v>
      </c>
      <c r="M10" s="16"/>
      <c r="N10" s="119">
        <v>647.44000000000005</v>
      </c>
      <c r="O10" s="97">
        <v>1022</v>
      </c>
      <c r="P10" s="97">
        <v>1022</v>
      </c>
      <c r="Q10" s="58">
        <v>1022</v>
      </c>
      <c r="R10" s="80">
        <v>446.4</v>
      </c>
      <c r="S10" s="80">
        <v>372</v>
      </c>
      <c r="T10" s="80">
        <v>372</v>
      </c>
      <c r="U10" s="71">
        <v>379.5</v>
      </c>
      <c r="V10" s="62">
        <v>303.60000000000002</v>
      </c>
      <c r="W10" s="62">
        <v>303.60000000000002</v>
      </c>
      <c r="X10" s="62">
        <f>Y10*1.25</f>
        <v>287.5</v>
      </c>
      <c r="Y10" s="58">
        <v>230</v>
      </c>
      <c r="Z10" s="34" t="s">
        <v>86</v>
      </c>
      <c r="AA10" s="16"/>
    </row>
    <row r="11" spans="1:27" ht="20.100000000000001" customHeight="1" x14ac:dyDescent="0.35">
      <c r="A11" s="22" t="s">
        <v>188</v>
      </c>
      <c r="B11" s="22">
        <v>462</v>
      </c>
      <c r="C11" t="s">
        <v>56</v>
      </c>
      <c r="D11" s="45" t="s">
        <v>184</v>
      </c>
      <c r="E11" s="36">
        <f t="shared" ref="E11" si="2">H11</f>
        <v>2600</v>
      </c>
      <c r="F11" s="35">
        <f t="shared" ref="F11" si="3">I11</f>
        <v>1550</v>
      </c>
      <c r="G11" s="105"/>
      <c r="H11" s="27">
        <f t="shared" ref="H11" si="4">MROUND(K11+24,50)</f>
        <v>2600</v>
      </c>
      <c r="I11" s="27">
        <f t="shared" ref="I11" si="5">MROUND(L11+24,50)</f>
        <v>1550</v>
      </c>
      <c r="J11" s="16"/>
      <c r="K11" s="99">
        <f t="shared" ref="K11" si="6">N11*$K$9</f>
        <v>2553</v>
      </c>
      <c r="L11" s="99">
        <f t="shared" ref="L11" si="7">N11*$L$9</f>
        <v>1531.8000000000002</v>
      </c>
      <c r="M11" s="16"/>
      <c r="N11" s="119">
        <v>1021.2</v>
      </c>
      <c r="O11" s="80">
        <v>1668</v>
      </c>
      <c r="P11" s="80">
        <v>1668</v>
      </c>
      <c r="Q11" s="80">
        <f t="shared" ref="Q11" si="8">T11*1.2</f>
        <v>755.19180000000017</v>
      </c>
      <c r="R11" s="80">
        <v>1668</v>
      </c>
      <c r="S11" s="80">
        <v>1390</v>
      </c>
      <c r="T11" s="80">
        <f t="shared" ref="T11" si="9">W11*1.25</f>
        <v>629.32650000000012</v>
      </c>
      <c r="U11" s="71">
        <v>629.32650000000012</v>
      </c>
      <c r="V11" s="62">
        <v>503.46120000000008</v>
      </c>
      <c r="W11" s="62">
        <v>503.46120000000008</v>
      </c>
      <c r="X11" s="62">
        <f t="shared" ref="X11" si="10">Y11*1.25</f>
        <v>476.76250000000005</v>
      </c>
      <c r="Y11" s="58">
        <v>381.41</v>
      </c>
      <c r="Z11" s="34"/>
      <c r="AA11" s="16"/>
    </row>
    <row r="12" spans="1:27" ht="20.100000000000001" customHeight="1" x14ac:dyDescent="0.35">
      <c r="A12" s="22" t="s">
        <v>188</v>
      </c>
      <c r="B12" s="22">
        <v>462</v>
      </c>
      <c r="C12" t="s">
        <v>56</v>
      </c>
      <c r="D12" s="45" t="s">
        <v>185</v>
      </c>
      <c r="E12" s="36">
        <f t="shared" ref="E12:F79" si="11">H12</f>
        <v>6050</v>
      </c>
      <c r="F12" s="35">
        <f t="shared" si="11"/>
        <v>3650</v>
      </c>
      <c r="G12" s="105"/>
      <c r="H12" s="27">
        <f t="shared" ref="H12:I81" si="12">MROUND(K12+24,50)</f>
        <v>6050</v>
      </c>
      <c r="I12" s="27">
        <f t="shared" si="12"/>
        <v>3650</v>
      </c>
      <c r="J12" s="16"/>
      <c r="K12" s="99">
        <f t="shared" si="0"/>
        <v>6046.45</v>
      </c>
      <c r="L12" s="99">
        <f t="shared" si="1"/>
        <v>3627.87</v>
      </c>
      <c r="M12" s="16"/>
      <c r="N12" s="119">
        <v>2418.58</v>
      </c>
      <c r="O12" s="80">
        <v>1668</v>
      </c>
      <c r="P12" s="80">
        <v>1668</v>
      </c>
      <c r="Q12" s="80">
        <f t="shared" ref="Q12:Q55" si="13">T12*1.2</f>
        <v>755.19180000000017</v>
      </c>
      <c r="R12" s="80">
        <v>1668</v>
      </c>
      <c r="S12" s="80">
        <v>1390</v>
      </c>
      <c r="T12" s="80">
        <f t="shared" ref="T12:T85" si="14">W12*1.25</f>
        <v>629.32650000000012</v>
      </c>
      <c r="U12" s="71">
        <v>629.32650000000012</v>
      </c>
      <c r="V12" s="62">
        <v>503.46120000000008</v>
      </c>
      <c r="W12" s="62">
        <v>503.46120000000008</v>
      </c>
      <c r="X12" s="62">
        <f t="shared" ref="X12:X70" si="15">Y12*1.25</f>
        <v>476.76250000000005</v>
      </c>
      <c r="Y12" s="58">
        <v>381.41</v>
      </c>
      <c r="Z12" s="34"/>
      <c r="AA12" s="16"/>
    </row>
    <row r="13" spans="1:27" ht="20.100000000000001" customHeight="1" x14ac:dyDescent="0.35">
      <c r="A13" s="22" t="s">
        <v>188</v>
      </c>
      <c r="B13" s="22">
        <v>463</v>
      </c>
      <c r="C13" t="s">
        <v>57</v>
      </c>
      <c r="D13" s="45" t="s">
        <v>186</v>
      </c>
      <c r="E13" s="36">
        <f t="shared" ref="E13:E16" si="16">H13</f>
        <v>32500</v>
      </c>
      <c r="F13" s="35">
        <f t="shared" ref="F13:F16" si="17">I13</f>
        <v>19500</v>
      </c>
      <c r="G13" s="105"/>
      <c r="H13" s="27">
        <f t="shared" ref="H13" si="18">MROUND(K13+24,50)</f>
        <v>32500</v>
      </c>
      <c r="I13" s="27">
        <f t="shared" ref="I13" si="19">MROUND(L13+24,50)</f>
        <v>19500</v>
      </c>
      <c r="J13" s="16"/>
      <c r="K13" s="99">
        <f t="shared" ref="K13" si="20">N13*$K$9</f>
        <v>32471.95</v>
      </c>
      <c r="L13" s="99">
        <f t="shared" ref="L13" si="21">N13*$L$9</f>
        <v>19483.170000000002</v>
      </c>
      <c r="M13" s="16"/>
      <c r="N13" s="119">
        <v>12988.78</v>
      </c>
      <c r="O13" s="80">
        <v>2420</v>
      </c>
      <c r="P13" s="80">
        <v>2420</v>
      </c>
      <c r="Q13" s="58">
        <v>2420</v>
      </c>
      <c r="R13" s="80">
        <v>2755.2</v>
      </c>
      <c r="S13" s="80">
        <v>2296</v>
      </c>
      <c r="T13" s="80">
        <f t="shared" ref="T13" si="22">W13*1.25</f>
        <v>1490.5110000000002</v>
      </c>
      <c r="U13" s="71">
        <v>1625</v>
      </c>
      <c r="V13" s="70">
        <v>1300</v>
      </c>
      <c r="W13" s="62">
        <v>1192.4088000000002</v>
      </c>
      <c r="X13" s="62">
        <f t="shared" ref="X13" si="23">Y13*1.25</f>
        <v>1129.175</v>
      </c>
      <c r="Y13" s="58">
        <v>903.34</v>
      </c>
      <c r="Z13" s="34" t="s">
        <v>86</v>
      </c>
      <c r="AA13" s="16"/>
    </row>
    <row r="14" spans="1:27" ht="20.100000000000001" customHeight="1" x14ac:dyDescent="0.35">
      <c r="A14" s="22" t="s">
        <v>188</v>
      </c>
      <c r="B14" s="22">
        <v>463</v>
      </c>
      <c r="C14" t="s">
        <v>57</v>
      </c>
      <c r="D14" s="45" t="s">
        <v>187</v>
      </c>
      <c r="E14" s="36">
        <f t="shared" si="16"/>
        <v>21600</v>
      </c>
      <c r="F14" s="35">
        <f t="shared" si="17"/>
        <v>13000</v>
      </c>
      <c r="G14" s="105"/>
      <c r="H14" s="27">
        <f t="shared" ref="H14" si="24">MROUND(K14+24,50)</f>
        <v>21600</v>
      </c>
      <c r="I14" s="27">
        <f t="shared" ref="I14" si="25">MROUND(L14+24,50)</f>
        <v>13000</v>
      </c>
      <c r="J14" s="16"/>
      <c r="K14" s="99">
        <f t="shared" ref="K14" si="26">N14*$K$9</f>
        <v>21591.25</v>
      </c>
      <c r="L14" s="99">
        <f t="shared" ref="L14" si="27">N14*$L$9</f>
        <v>12954.75</v>
      </c>
      <c r="M14" s="16"/>
      <c r="N14" s="119">
        <v>8636.5</v>
      </c>
      <c r="O14" s="80">
        <v>2420</v>
      </c>
      <c r="P14" s="80">
        <v>2420</v>
      </c>
      <c r="Q14" s="58">
        <v>2420</v>
      </c>
      <c r="R14" s="80">
        <v>2755.2</v>
      </c>
      <c r="S14" s="80">
        <v>2296</v>
      </c>
      <c r="T14" s="80">
        <f t="shared" ref="T14" si="28">W14*1.25</f>
        <v>1490.5110000000002</v>
      </c>
      <c r="U14" s="71">
        <v>1625</v>
      </c>
      <c r="V14" s="70">
        <v>1300</v>
      </c>
      <c r="W14" s="62">
        <v>1192.4088000000002</v>
      </c>
      <c r="X14" s="62">
        <f t="shared" ref="X14" si="29">Y14*1.25</f>
        <v>1129.175</v>
      </c>
      <c r="Y14" s="58">
        <v>903.34</v>
      </c>
      <c r="Z14" s="34" t="s">
        <v>86</v>
      </c>
      <c r="AA14" s="16"/>
    </row>
    <row r="15" spans="1:27" ht="20.100000000000001" hidden="1" customHeight="1" x14ac:dyDescent="0.35">
      <c r="A15" s="22" t="s">
        <v>189</v>
      </c>
      <c r="B15" s="22">
        <v>463</v>
      </c>
      <c r="C15" t="s">
        <v>57</v>
      </c>
      <c r="D15" s="45" t="s">
        <v>190</v>
      </c>
      <c r="E15" s="36">
        <f t="shared" si="16"/>
        <v>4900</v>
      </c>
      <c r="F15" s="35">
        <f t="shared" si="17"/>
        <v>2950</v>
      </c>
      <c r="G15" s="105"/>
      <c r="H15" s="27">
        <f t="shared" si="12"/>
        <v>4900</v>
      </c>
      <c r="I15" s="27">
        <f t="shared" si="12"/>
        <v>2950</v>
      </c>
      <c r="J15" s="16"/>
      <c r="K15" s="99">
        <f t="shared" si="0"/>
        <v>4876.7</v>
      </c>
      <c r="L15" s="99">
        <f t="shared" si="1"/>
        <v>2926.02</v>
      </c>
      <c r="M15" s="16"/>
      <c r="N15" s="119">
        <v>1950.68</v>
      </c>
      <c r="O15" s="80">
        <v>2420</v>
      </c>
      <c r="P15" s="80">
        <v>2420</v>
      </c>
      <c r="Q15" s="58">
        <v>2420</v>
      </c>
      <c r="R15" s="80">
        <v>2755.2</v>
      </c>
      <c r="S15" s="80">
        <v>2296</v>
      </c>
      <c r="T15" s="80">
        <f t="shared" si="14"/>
        <v>1490.5110000000002</v>
      </c>
      <c r="U15" s="71">
        <v>1625</v>
      </c>
      <c r="V15" s="70">
        <v>1300</v>
      </c>
      <c r="W15" s="62">
        <v>1192.4088000000002</v>
      </c>
      <c r="X15" s="62">
        <f t="shared" si="15"/>
        <v>1129.175</v>
      </c>
      <c r="Y15" s="58">
        <v>903.34</v>
      </c>
      <c r="Z15" s="34" t="s">
        <v>86</v>
      </c>
      <c r="AA15" s="16"/>
    </row>
    <row r="16" spans="1:27" ht="20.100000000000001" hidden="1" customHeight="1" x14ac:dyDescent="0.35">
      <c r="A16" s="22" t="s">
        <v>189</v>
      </c>
      <c r="B16" s="22">
        <v>463</v>
      </c>
      <c r="C16" t="s">
        <v>57</v>
      </c>
      <c r="D16" s="45" t="s">
        <v>191</v>
      </c>
      <c r="E16" s="36">
        <f t="shared" si="16"/>
        <v>8900</v>
      </c>
      <c r="F16" s="35">
        <f t="shared" si="17"/>
        <v>5350</v>
      </c>
      <c r="G16" s="105"/>
      <c r="H16" s="27">
        <f t="shared" ref="H16" si="30">MROUND(K16+24,50)</f>
        <v>8900</v>
      </c>
      <c r="I16" s="27">
        <f t="shared" ref="I16" si="31">MROUND(L16+24,50)</f>
        <v>5350</v>
      </c>
      <c r="J16" s="16"/>
      <c r="K16" s="99">
        <f t="shared" ref="K16" si="32">N16*$K$9</f>
        <v>8878.0999999999985</v>
      </c>
      <c r="L16" s="99">
        <f t="shared" ref="L16" si="33">N16*$L$9</f>
        <v>5326.86</v>
      </c>
      <c r="M16" s="16"/>
      <c r="N16" s="119">
        <v>3551.24</v>
      </c>
      <c r="O16" s="80">
        <v>2420</v>
      </c>
      <c r="P16" s="80">
        <v>2420</v>
      </c>
      <c r="Q16" s="58">
        <v>2420</v>
      </c>
      <c r="R16" s="80">
        <v>2755.2</v>
      </c>
      <c r="S16" s="80">
        <v>2296</v>
      </c>
      <c r="T16" s="80">
        <f t="shared" ref="T16" si="34">W16*1.25</f>
        <v>1490.5110000000002</v>
      </c>
      <c r="U16" s="71">
        <v>1625</v>
      </c>
      <c r="V16" s="70">
        <v>1300</v>
      </c>
      <c r="W16" s="62">
        <v>1192.4088000000002</v>
      </c>
      <c r="X16" s="62">
        <f t="shared" ref="X16" si="35">Y16*1.25</f>
        <v>1129.175</v>
      </c>
      <c r="Y16" s="58">
        <v>903.34</v>
      </c>
      <c r="Z16" s="34" t="s">
        <v>86</v>
      </c>
      <c r="AA16" s="16"/>
    </row>
    <row r="17" spans="1:27" ht="20.100000000000001" customHeight="1" x14ac:dyDescent="0.35">
      <c r="A17" s="22" t="s">
        <v>192</v>
      </c>
      <c r="B17" s="22">
        <v>469</v>
      </c>
      <c r="C17" t="s">
        <v>80</v>
      </c>
      <c r="D17" s="45" t="s">
        <v>8</v>
      </c>
      <c r="E17" s="36">
        <f t="shared" si="11"/>
        <v>12850</v>
      </c>
      <c r="F17" s="35">
        <f t="shared" si="11"/>
        <v>7700</v>
      </c>
      <c r="G17" s="105"/>
      <c r="H17" s="27">
        <f t="shared" si="12"/>
        <v>12850</v>
      </c>
      <c r="I17" s="27">
        <f t="shared" si="12"/>
        <v>7700</v>
      </c>
      <c r="J17" s="16"/>
      <c r="K17" s="99">
        <f t="shared" si="0"/>
        <v>12805.4</v>
      </c>
      <c r="L17" s="99">
        <f t="shared" si="1"/>
        <v>7683.24</v>
      </c>
      <c r="M17" s="16"/>
      <c r="N17" s="119">
        <v>5122.16</v>
      </c>
      <c r="O17" s="97">
        <v>5122</v>
      </c>
      <c r="P17" s="97">
        <v>5122</v>
      </c>
      <c r="Q17" s="80">
        <f t="shared" si="13"/>
        <v>3423.2616000000003</v>
      </c>
      <c r="R17" s="80">
        <v>3423.2616000000003</v>
      </c>
      <c r="S17" s="80">
        <v>2852.7180000000003</v>
      </c>
      <c r="T17" s="80">
        <f t="shared" si="14"/>
        <v>2852.7180000000003</v>
      </c>
      <c r="U17" s="71">
        <v>2852.7180000000003</v>
      </c>
      <c r="V17" s="62">
        <v>2282.1744000000003</v>
      </c>
      <c r="W17" s="62">
        <v>2282.1744000000003</v>
      </c>
      <c r="X17" s="62">
        <f t="shared" si="15"/>
        <v>2161.15</v>
      </c>
      <c r="Y17" s="58">
        <v>1728.92</v>
      </c>
      <c r="Z17" s="34" t="s">
        <v>95</v>
      </c>
      <c r="AA17" s="16"/>
    </row>
    <row r="18" spans="1:27" ht="20.100000000000001" customHeight="1" x14ac:dyDescent="0.35">
      <c r="A18" s="22" t="s">
        <v>193</v>
      </c>
      <c r="D18" s="45" t="s">
        <v>125</v>
      </c>
      <c r="E18" s="36">
        <f t="shared" si="11"/>
        <v>28750</v>
      </c>
      <c r="F18" s="35">
        <f t="shared" si="11"/>
        <v>17250</v>
      </c>
      <c r="G18" s="106"/>
      <c r="H18" s="27">
        <f t="shared" si="12"/>
        <v>28750</v>
      </c>
      <c r="I18" s="27">
        <f t="shared" si="12"/>
        <v>17250</v>
      </c>
      <c r="J18" s="16"/>
      <c r="K18" s="99">
        <f t="shared" si="0"/>
        <v>28750</v>
      </c>
      <c r="L18" s="99">
        <f t="shared" si="1"/>
        <v>17250</v>
      </c>
      <c r="N18" s="119">
        <v>11500</v>
      </c>
      <c r="O18" s="80">
        <v>11500</v>
      </c>
      <c r="P18" s="80">
        <v>11500</v>
      </c>
      <c r="Q18" s="80">
        <v>11500</v>
      </c>
      <c r="R18" s="80">
        <v>8421.4</v>
      </c>
      <c r="S18" s="80">
        <v>6478</v>
      </c>
      <c r="T18" s="80">
        <v>6478</v>
      </c>
      <c r="U18" s="71">
        <v>6478</v>
      </c>
      <c r="Y18" s="58"/>
      <c r="AA18" s="16"/>
    </row>
    <row r="19" spans="1:27" ht="20.100000000000001" customHeight="1" x14ac:dyDescent="0.35">
      <c r="A19" s="22" t="s">
        <v>188</v>
      </c>
      <c r="C19" t="s">
        <v>58</v>
      </c>
      <c r="D19" s="45" t="s">
        <v>170</v>
      </c>
      <c r="E19" s="36">
        <f t="shared" si="11"/>
        <v>8350</v>
      </c>
      <c r="F19" s="35">
        <f t="shared" si="11"/>
        <v>5050</v>
      </c>
      <c r="G19" s="106"/>
      <c r="H19" s="27">
        <f t="shared" si="12"/>
        <v>8350</v>
      </c>
      <c r="I19" s="27">
        <f t="shared" si="12"/>
        <v>5050</v>
      </c>
      <c r="J19" s="16"/>
      <c r="K19" s="99">
        <f t="shared" si="0"/>
        <v>8337.5</v>
      </c>
      <c r="L19" s="99">
        <f t="shared" si="1"/>
        <v>5002.5</v>
      </c>
      <c r="M19" s="65">
        <v>0.49199999999999999</v>
      </c>
      <c r="N19" s="119">
        <v>3335</v>
      </c>
      <c r="O19" s="97">
        <v>3335</v>
      </c>
      <c r="P19" s="97">
        <v>3335</v>
      </c>
      <c r="Q19" s="80">
        <f t="shared" si="13"/>
        <v>1320</v>
      </c>
      <c r="R19" s="80">
        <v>1320</v>
      </c>
      <c r="S19" s="80">
        <v>1100</v>
      </c>
      <c r="T19" s="80">
        <f>W19*1.25</f>
        <v>1100</v>
      </c>
      <c r="U19" s="71">
        <v>1100</v>
      </c>
      <c r="V19" s="64">
        <v>880</v>
      </c>
      <c r="W19" s="64">
        <v>880</v>
      </c>
      <c r="X19" s="62">
        <f t="shared" ref="X19" si="36">Y19*1.25</f>
        <v>737.5</v>
      </c>
      <c r="Y19" s="58">
        <v>590</v>
      </c>
      <c r="Z19" s="34" t="s">
        <v>86</v>
      </c>
      <c r="AA19" s="16"/>
    </row>
    <row r="20" spans="1:27" ht="20.100000000000001" customHeight="1" x14ac:dyDescent="0.35">
      <c r="A20" s="22" t="s">
        <v>199</v>
      </c>
      <c r="D20" s="45" t="s">
        <v>135</v>
      </c>
      <c r="E20" s="36">
        <v>16000</v>
      </c>
      <c r="F20" s="35">
        <v>10100</v>
      </c>
      <c r="G20" s="106"/>
      <c r="H20" s="27">
        <f t="shared" si="12"/>
        <v>13500</v>
      </c>
      <c r="I20" s="27">
        <f t="shared" si="12"/>
        <v>8100</v>
      </c>
      <c r="J20" s="16"/>
      <c r="K20" s="99">
        <f t="shared" si="0"/>
        <v>13476.5625</v>
      </c>
      <c r="L20" s="99">
        <f t="shared" si="1"/>
        <v>8085.9375</v>
      </c>
      <c r="M20" s="65"/>
      <c r="N20" s="119">
        <f>S20*1.2</f>
        <v>5390.625</v>
      </c>
      <c r="O20" s="80">
        <v>5390.625</v>
      </c>
      <c r="P20" s="80">
        <v>5390.625</v>
      </c>
      <c r="Q20" s="80">
        <f t="shared" si="13"/>
        <v>5390.625</v>
      </c>
      <c r="R20" s="80">
        <v>5390.625</v>
      </c>
      <c r="S20" s="80">
        <v>4492.1875</v>
      </c>
      <c r="T20" s="80">
        <v>4492.1875</v>
      </c>
      <c r="U20" s="71">
        <v>4492.1875</v>
      </c>
      <c r="V20" s="64"/>
      <c r="W20" s="64"/>
      <c r="Y20" s="58"/>
      <c r="Z20" s="34"/>
      <c r="AA20" s="16"/>
    </row>
    <row r="21" spans="1:27" ht="20.100000000000001" customHeight="1" x14ac:dyDescent="0.35">
      <c r="A21" s="22" t="s">
        <v>189</v>
      </c>
      <c r="B21" s="22">
        <v>1254</v>
      </c>
      <c r="C21" t="s">
        <v>75</v>
      </c>
      <c r="D21" s="45" t="s">
        <v>180</v>
      </c>
      <c r="E21" s="36">
        <f t="shared" ref="E21:F21" si="37">H21</f>
        <v>63750</v>
      </c>
      <c r="F21" s="35">
        <f t="shared" si="37"/>
        <v>38250</v>
      </c>
      <c r="G21" s="105"/>
      <c r="H21" s="27">
        <f t="shared" si="12"/>
        <v>63750</v>
      </c>
      <c r="I21" s="27">
        <f t="shared" si="12"/>
        <v>38250</v>
      </c>
      <c r="J21" s="16"/>
      <c r="K21" s="99">
        <f t="shared" si="0"/>
        <v>63702.25</v>
      </c>
      <c r="L21" s="99">
        <f t="shared" si="1"/>
        <v>38221.350000000006</v>
      </c>
      <c r="M21" s="16"/>
      <c r="N21" s="112">
        <v>25480.9</v>
      </c>
      <c r="O21" s="97">
        <v>9903.4699999999993</v>
      </c>
      <c r="P21" s="97">
        <v>9903.4699999999993</v>
      </c>
      <c r="Q21" s="58">
        <v>8914</v>
      </c>
      <c r="R21" s="80">
        <v>9948</v>
      </c>
      <c r="S21" s="80">
        <v>8290</v>
      </c>
      <c r="T21" s="80">
        <f t="shared" ref="T21" si="38">W21*1.25</f>
        <v>8005.3049999999994</v>
      </c>
      <c r="U21" s="71">
        <v>8005.3049999999994</v>
      </c>
      <c r="V21" s="62">
        <v>6404.2439999999997</v>
      </c>
      <c r="W21" s="62">
        <v>6404.2439999999997</v>
      </c>
      <c r="X21" s="62">
        <f t="shared" ref="X21" si="39">Y21*1.25</f>
        <v>6064.625</v>
      </c>
      <c r="Y21" s="58">
        <v>4851.7</v>
      </c>
      <c r="Z21" s="34" t="s">
        <v>88</v>
      </c>
      <c r="AA21" s="16"/>
    </row>
    <row r="22" spans="1:27" ht="20.100000000000001" customHeight="1" x14ac:dyDescent="0.35">
      <c r="A22" s="22" t="s">
        <v>189</v>
      </c>
      <c r="B22" s="22">
        <v>1254</v>
      </c>
      <c r="C22" t="s">
        <v>75</v>
      </c>
      <c r="D22" s="45" t="s">
        <v>21</v>
      </c>
      <c r="E22" s="36">
        <f t="shared" si="11"/>
        <v>26750</v>
      </c>
      <c r="F22" s="35">
        <f t="shared" si="11"/>
        <v>16050</v>
      </c>
      <c r="G22" s="105"/>
      <c r="H22" s="27">
        <f t="shared" si="12"/>
        <v>26750</v>
      </c>
      <c r="I22" s="27">
        <f t="shared" si="12"/>
        <v>16050</v>
      </c>
      <c r="J22" s="16"/>
      <c r="K22" s="99">
        <f t="shared" si="0"/>
        <v>26739.35</v>
      </c>
      <c r="L22" s="99">
        <f t="shared" si="1"/>
        <v>16043.61</v>
      </c>
      <c r="M22" s="16"/>
      <c r="N22" s="112">
        <v>10695.74</v>
      </c>
      <c r="O22" s="97">
        <v>9903.4699999999993</v>
      </c>
      <c r="P22" s="97">
        <v>9903.4699999999993</v>
      </c>
      <c r="Q22" s="58">
        <v>8914</v>
      </c>
      <c r="R22" s="80">
        <v>9948</v>
      </c>
      <c r="S22" s="80">
        <v>8290</v>
      </c>
      <c r="T22" s="80">
        <f t="shared" si="14"/>
        <v>8005.3049999999994</v>
      </c>
      <c r="U22" s="71">
        <v>8005.3049999999994</v>
      </c>
      <c r="V22" s="62">
        <v>6404.2439999999997</v>
      </c>
      <c r="W22" s="62">
        <v>6404.2439999999997</v>
      </c>
      <c r="X22" s="62">
        <f t="shared" si="15"/>
        <v>6064.625</v>
      </c>
      <c r="Y22" s="58">
        <v>4851.7</v>
      </c>
      <c r="Z22" s="34" t="s">
        <v>88</v>
      </c>
      <c r="AA22" s="16"/>
    </row>
    <row r="23" spans="1:27" ht="20.100000000000001" customHeight="1" x14ac:dyDescent="0.35">
      <c r="B23" s="22" t="s">
        <v>44</v>
      </c>
      <c r="D23" s="45" t="s">
        <v>101</v>
      </c>
      <c r="E23" s="36">
        <f t="shared" si="11"/>
        <v>8200</v>
      </c>
      <c r="F23" s="35">
        <f t="shared" si="11"/>
        <v>4950</v>
      </c>
      <c r="G23" s="105"/>
      <c r="H23" s="27">
        <f t="shared" si="12"/>
        <v>8200</v>
      </c>
      <c r="I23" s="27">
        <f t="shared" si="12"/>
        <v>4950</v>
      </c>
      <c r="J23" s="16"/>
      <c r="K23" s="99">
        <f t="shared" si="0"/>
        <v>8175</v>
      </c>
      <c r="L23" s="99">
        <f t="shared" si="1"/>
        <v>4905</v>
      </c>
      <c r="M23" s="16"/>
      <c r="N23" s="119">
        <f>S23*1.2</f>
        <v>3270</v>
      </c>
      <c r="O23" s="80">
        <v>3270</v>
      </c>
      <c r="P23" s="80">
        <v>3270</v>
      </c>
      <c r="Q23" s="80">
        <f t="shared" si="13"/>
        <v>0</v>
      </c>
      <c r="R23" s="80">
        <v>3270</v>
      </c>
      <c r="S23" s="80">
        <v>2725</v>
      </c>
      <c r="T23" s="80">
        <f t="shared" si="14"/>
        <v>0</v>
      </c>
      <c r="U23" s="71">
        <v>2725</v>
      </c>
      <c r="V23" s="62">
        <v>2180</v>
      </c>
      <c r="W23" s="62">
        <v>0</v>
      </c>
      <c r="X23" s="62">
        <f t="shared" si="15"/>
        <v>0</v>
      </c>
      <c r="Y23" s="34">
        <v>0</v>
      </c>
      <c r="Z23" s="34"/>
      <c r="AA23" s="16"/>
    </row>
    <row r="24" spans="1:27" ht="20.100000000000001" customHeight="1" x14ac:dyDescent="0.35">
      <c r="A24" s="22" t="s">
        <v>198</v>
      </c>
      <c r="B24" s="22" t="s">
        <v>50</v>
      </c>
      <c r="D24" s="45" t="s">
        <v>197</v>
      </c>
      <c r="E24" s="36">
        <f t="shared" si="11"/>
        <v>4750</v>
      </c>
      <c r="F24" s="35">
        <f t="shared" si="11"/>
        <v>2850</v>
      </c>
      <c r="G24" s="105"/>
      <c r="H24" s="27">
        <f t="shared" si="12"/>
        <v>4750</v>
      </c>
      <c r="I24" s="27">
        <f t="shared" si="12"/>
        <v>2850</v>
      </c>
      <c r="J24" s="16"/>
      <c r="K24" s="99">
        <f t="shared" si="0"/>
        <v>4725</v>
      </c>
      <c r="L24" s="99">
        <f t="shared" si="1"/>
        <v>2835</v>
      </c>
      <c r="M24" s="16"/>
      <c r="N24" s="119">
        <v>1890</v>
      </c>
      <c r="O24" s="80">
        <v>412.5</v>
      </c>
      <c r="P24" s="80">
        <v>412.5</v>
      </c>
      <c r="Q24" s="80">
        <f t="shared" si="13"/>
        <v>0</v>
      </c>
      <c r="R24" s="80">
        <v>412.5</v>
      </c>
      <c r="S24" s="80">
        <v>343.75</v>
      </c>
      <c r="T24" s="80">
        <f t="shared" si="14"/>
        <v>0</v>
      </c>
      <c r="U24" s="71">
        <v>343.75</v>
      </c>
      <c r="V24" s="62">
        <v>275</v>
      </c>
      <c r="W24" s="62">
        <v>0</v>
      </c>
      <c r="X24" s="62">
        <f t="shared" si="15"/>
        <v>0</v>
      </c>
      <c r="Y24" s="34">
        <v>0</v>
      </c>
      <c r="Z24" s="34"/>
      <c r="AA24" s="16"/>
    </row>
    <row r="25" spans="1:27" ht="20.100000000000001" customHeight="1" x14ac:dyDescent="0.35">
      <c r="A25" s="22" t="s">
        <v>188</v>
      </c>
      <c r="B25" s="22">
        <v>478</v>
      </c>
      <c r="C25" t="s">
        <v>61</v>
      </c>
      <c r="D25" s="45" t="s">
        <v>168</v>
      </c>
      <c r="E25" s="36">
        <f t="shared" si="11"/>
        <v>1250</v>
      </c>
      <c r="F25" s="35">
        <f t="shared" si="11"/>
        <v>750</v>
      </c>
      <c r="G25" s="105"/>
      <c r="H25" s="27">
        <f t="shared" si="12"/>
        <v>1250</v>
      </c>
      <c r="I25" s="27">
        <f t="shared" si="12"/>
        <v>750</v>
      </c>
      <c r="J25" s="16"/>
      <c r="K25" s="99">
        <f t="shared" si="0"/>
        <v>1220</v>
      </c>
      <c r="L25" s="99">
        <f t="shared" si="1"/>
        <v>732</v>
      </c>
      <c r="M25" s="16"/>
      <c r="N25" s="119">
        <v>488</v>
      </c>
      <c r="O25" s="97">
        <v>488</v>
      </c>
      <c r="P25" s="97">
        <v>488</v>
      </c>
      <c r="Q25" s="80">
        <f t="shared" si="13"/>
        <v>487.08000000000004</v>
      </c>
      <c r="R25" s="80">
        <v>487.08000000000004</v>
      </c>
      <c r="S25" s="80">
        <v>405.90000000000003</v>
      </c>
      <c r="T25" s="80">
        <f t="shared" si="14"/>
        <v>405.90000000000003</v>
      </c>
      <c r="U25" s="71">
        <v>405.90000000000003</v>
      </c>
      <c r="V25" s="62">
        <v>324.72000000000003</v>
      </c>
      <c r="W25" s="62">
        <v>324.72000000000003</v>
      </c>
      <c r="X25" s="62">
        <f t="shared" si="15"/>
        <v>307.5</v>
      </c>
      <c r="Y25" s="58">
        <v>246</v>
      </c>
      <c r="Z25" s="34" t="s">
        <v>86</v>
      </c>
      <c r="AA25" s="16"/>
    </row>
    <row r="26" spans="1:27" ht="20.100000000000001" customHeight="1" x14ac:dyDescent="0.35">
      <c r="A26" s="22" t="s">
        <v>188</v>
      </c>
      <c r="B26" s="22" t="s">
        <v>54</v>
      </c>
      <c r="C26" t="s">
        <v>59</v>
      </c>
      <c r="D26" s="45" t="s">
        <v>169</v>
      </c>
      <c r="E26" s="36">
        <f t="shared" si="11"/>
        <v>6500</v>
      </c>
      <c r="F26" s="35">
        <f t="shared" si="11"/>
        <v>3900</v>
      </c>
      <c r="G26" s="105"/>
      <c r="H26" s="27">
        <f t="shared" si="12"/>
        <v>6500</v>
      </c>
      <c r="I26" s="27">
        <f t="shared" si="12"/>
        <v>3900</v>
      </c>
      <c r="J26" s="16"/>
      <c r="K26" s="99">
        <f t="shared" si="0"/>
        <v>6500</v>
      </c>
      <c r="L26" s="99">
        <f t="shared" si="1"/>
        <v>3900</v>
      </c>
      <c r="M26" s="16"/>
      <c r="N26" s="119">
        <v>2600</v>
      </c>
      <c r="O26" s="97">
        <v>2600</v>
      </c>
      <c r="P26" s="97">
        <v>2600</v>
      </c>
      <c r="Q26" s="80">
        <f t="shared" si="13"/>
        <v>1584</v>
      </c>
      <c r="R26" s="80">
        <v>1584</v>
      </c>
      <c r="S26" s="80">
        <v>1320</v>
      </c>
      <c r="T26" s="80">
        <f t="shared" si="14"/>
        <v>1320</v>
      </c>
      <c r="U26" s="71">
        <v>1320</v>
      </c>
      <c r="V26" s="62">
        <v>1056</v>
      </c>
      <c r="W26" s="62">
        <v>1056</v>
      </c>
      <c r="X26" s="62">
        <f t="shared" si="15"/>
        <v>1000</v>
      </c>
      <c r="Y26" s="58">
        <v>800</v>
      </c>
      <c r="Z26" s="34"/>
      <c r="AA26" s="16"/>
    </row>
    <row r="27" spans="1:27" ht="20.100000000000001" customHeight="1" x14ac:dyDescent="0.35">
      <c r="A27" s="22" t="s">
        <v>188</v>
      </c>
      <c r="B27" s="22">
        <v>477</v>
      </c>
      <c r="C27" t="s">
        <v>60</v>
      </c>
      <c r="D27" s="45" t="s">
        <v>17</v>
      </c>
      <c r="E27" s="36">
        <f t="shared" si="11"/>
        <v>12250</v>
      </c>
      <c r="F27" s="35">
        <f t="shared" si="11"/>
        <v>7350</v>
      </c>
      <c r="G27" s="105"/>
      <c r="H27" s="27">
        <f t="shared" si="12"/>
        <v>12250</v>
      </c>
      <c r="I27" s="27">
        <f t="shared" si="12"/>
        <v>7350</v>
      </c>
      <c r="J27" s="16"/>
      <c r="K27" s="99">
        <f t="shared" si="0"/>
        <v>12250</v>
      </c>
      <c r="L27" s="99">
        <f t="shared" si="1"/>
        <v>7350</v>
      </c>
      <c r="M27" s="65"/>
      <c r="N27" s="119">
        <v>4900</v>
      </c>
      <c r="O27" s="80">
        <v>4506</v>
      </c>
      <c r="P27" s="80">
        <v>4506</v>
      </c>
      <c r="Q27" s="58">
        <v>4506</v>
      </c>
      <c r="R27" s="80">
        <v>2331.6</v>
      </c>
      <c r="S27" s="80">
        <v>1943</v>
      </c>
      <c r="T27" s="80">
        <f t="shared" si="14"/>
        <v>1891</v>
      </c>
      <c r="U27" s="71">
        <v>1891</v>
      </c>
      <c r="V27" s="64">
        <v>1512.8</v>
      </c>
      <c r="W27" s="64">
        <v>1512.8</v>
      </c>
      <c r="X27" s="62">
        <f t="shared" si="15"/>
        <v>1375</v>
      </c>
      <c r="Y27" s="58">
        <v>1100</v>
      </c>
      <c r="Z27" s="34"/>
      <c r="AA27" s="16"/>
    </row>
    <row r="28" spans="1:27" ht="20.100000000000001" customHeight="1" x14ac:dyDescent="0.35">
      <c r="A28" s="22" t="s">
        <v>188</v>
      </c>
      <c r="B28" s="22" t="s">
        <v>44</v>
      </c>
      <c r="C28" t="s">
        <v>62</v>
      </c>
      <c r="D28" s="45" t="s">
        <v>107</v>
      </c>
      <c r="E28" s="36">
        <f t="shared" si="11"/>
        <v>12250</v>
      </c>
      <c r="F28" s="35">
        <f t="shared" si="11"/>
        <v>7350</v>
      </c>
      <c r="G28" s="105"/>
      <c r="H28" s="27">
        <f t="shared" si="12"/>
        <v>12250</v>
      </c>
      <c r="I28" s="27">
        <f t="shared" si="12"/>
        <v>7350</v>
      </c>
      <c r="J28" s="16"/>
      <c r="K28" s="99">
        <f t="shared" si="0"/>
        <v>12250</v>
      </c>
      <c r="L28" s="99">
        <f t="shared" si="1"/>
        <v>7350</v>
      </c>
      <c r="M28" s="16"/>
      <c r="N28" s="124">
        <v>4900</v>
      </c>
      <c r="O28" s="80">
        <v>4506</v>
      </c>
      <c r="P28" s="80">
        <v>4506</v>
      </c>
      <c r="Q28" s="58">
        <v>4506</v>
      </c>
      <c r="R28" s="80">
        <v>1940.4</v>
      </c>
      <c r="S28" s="80">
        <v>1617.0000000000002</v>
      </c>
      <c r="T28" s="80">
        <f t="shared" si="14"/>
        <v>1617.0000000000002</v>
      </c>
      <c r="U28" s="71">
        <v>1617.0000000000002</v>
      </c>
      <c r="V28" s="62">
        <v>1293.6000000000001</v>
      </c>
      <c r="W28" s="62">
        <v>1293.6000000000001</v>
      </c>
      <c r="X28" s="62">
        <f t="shared" si="15"/>
        <v>1225</v>
      </c>
      <c r="Y28" s="58">
        <v>980</v>
      </c>
      <c r="Z28" s="34" t="s">
        <v>86</v>
      </c>
      <c r="AA28" s="16"/>
    </row>
    <row r="29" spans="1:27" ht="20.100000000000001" customHeight="1" x14ac:dyDescent="0.35">
      <c r="A29" s="22" t="s">
        <v>188</v>
      </c>
      <c r="B29" s="22" t="s">
        <v>44</v>
      </c>
      <c r="C29" t="s">
        <v>63</v>
      </c>
      <c r="D29" s="45" t="s">
        <v>23</v>
      </c>
      <c r="E29" s="36">
        <f t="shared" si="11"/>
        <v>6500</v>
      </c>
      <c r="F29" s="35">
        <f t="shared" si="11"/>
        <v>3900</v>
      </c>
      <c r="G29" s="105"/>
      <c r="H29" s="27">
        <f t="shared" si="12"/>
        <v>6500</v>
      </c>
      <c r="I29" s="27">
        <f t="shared" si="12"/>
        <v>3900</v>
      </c>
      <c r="J29" s="16"/>
      <c r="K29" s="99">
        <f t="shared" si="0"/>
        <v>6500</v>
      </c>
      <c r="L29" s="99">
        <f t="shared" si="1"/>
        <v>3900</v>
      </c>
      <c r="M29" s="16"/>
      <c r="N29" s="124">
        <v>2600</v>
      </c>
      <c r="O29" s="80">
        <v>1940.4</v>
      </c>
      <c r="P29" s="80">
        <v>1940.4</v>
      </c>
      <c r="Q29" s="80">
        <f t="shared" si="13"/>
        <v>1940.4</v>
      </c>
      <c r="R29" s="80">
        <v>1940.4</v>
      </c>
      <c r="S29" s="80">
        <v>1617.0000000000002</v>
      </c>
      <c r="T29" s="80">
        <f t="shared" si="14"/>
        <v>1617.0000000000002</v>
      </c>
      <c r="U29" s="71">
        <v>1617.0000000000002</v>
      </c>
      <c r="V29" s="62">
        <v>1293.6000000000001</v>
      </c>
      <c r="W29" s="62">
        <v>1293.6000000000001</v>
      </c>
      <c r="X29" s="62">
        <f t="shared" si="15"/>
        <v>1225</v>
      </c>
      <c r="Y29" s="58">
        <v>980</v>
      </c>
      <c r="Z29" s="34"/>
      <c r="AA29" s="16"/>
    </row>
    <row r="30" spans="1:27" ht="20.100000000000001" customHeight="1" x14ac:dyDescent="0.35">
      <c r="A30" s="22" t="s">
        <v>194</v>
      </c>
      <c r="B30" s="22">
        <v>478</v>
      </c>
      <c r="C30" t="s">
        <v>61</v>
      </c>
      <c r="D30" s="45" t="s">
        <v>166</v>
      </c>
      <c r="E30" s="36">
        <f t="shared" si="11"/>
        <v>11150</v>
      </c>
      <c r="F30" s="35">
        <f t="shared" si="11"/>
        <v>6700</v>
      </c>
      <c r="G30" s="105"/>
      <c r="H30" s="27">
        <f t="shared" si="12"/>
        <v>11150</v>
      </c>
      <c r="I30" s="27">
        <f t="shared" si="12"/>
        <v>6700</v>
      </c>
      <c r="J30" s="16"/>
      <c r="K30" s="99">
        <f t="shared" si="0"/>
        <v>11130</v>
      </c>
      <c r="L30" s="99">
        <f t="shared" si="1"/>
        <v>6678</v>
      </c>
      <c r="M30" s="16"/>
      <c r="N30" s="119">
        <v>4452</v>
      </c>
      <c r="O30" s="80">
        <v>2000</v>
      </c>
      <c r="P30" s="80">
        <v>2000</v>
      </c>
      <c r="Q30" s="80">
        <v>2000</v>
      </c>
      <c r="R30" s="80">
        <v>487.08000000000004</v>
      </c>
      <c r="S30" s="80">
        <v>405.90000000000003</v>
      </c>
      <c r="T30" s="80">
        <f t="shared" si="14"/>
        <v>405.90000000000003</v>
      </c>
      <c r="U30" s="71">
        <v>405.90000000000003</v>
      </c>
      <c r="V30" s="62">
        <v>324.72000000000003</v>
      </c>
      <c r="W30" s="62">
        <v>324.72000000000003</v>
      </c>
      <c r="X30" s="62">
        <f t="shared" si="15"/>
        <v>307.5</v>
      </c>
      <c r="Y30" s="58">
        <v>246</v>
      </c>
      <c r="Z30" s="34" t="s">
        <v>86</v>
      </c>
      <c r="AA30" s="16"/>
    </row>
    <row r="31" spans="1:27" ht="20.100000000000001" customHeight="1" x14ac:dyDescent="0.35">
      <c r="A31" s="22" t="s">
        <v>196</v>
      </c>
      <c r="B31" s="22">
        <v>488</v>
      </c>
      <c r="C31" t="s">
        <v>76</v>
      </c>
      <c r="D31" s="45" t="s">
        <v>195</v>
      </c>
      <c r="E31" s="36">
        <f t="shared" si="11"/>
        <v>8450</v>
      </c>
      <c r="F31" s="35">
        <f t="shared" si="11"/>
        <v>5100</v>
      </c>
      <c r="G31" s="105"/>
      <c r="H31" s="27">
        <f t="shared" si="12"/>
        <v>8450</v>
      </c>
      <c r="I31" s="27">
        <f t="shared" si="12"/>
        <v>5100</v>
      </c>
      <c r="J31" s="16"/>
      <c r="K31" s="99">
        <f t="shared" si="0"/>
        <v>8430.5249999999996</v>
      </c>
      <c r="L31" s="99">
        <f t="shared" si="1"/>
        <v>5058.3150000000005</v>
      </c>
      <c r="M31" s="16"/>
      <c r="N31" s="119">
        <v>3372.21</v>
      </c>
      <c r="O31" s="97">
        <v>3372.21</v>
      </c>
      <c r="P31" s="97">
        <v>3372.21</v>
      </c>
      <c r="Q31" s="80">
        <f>T31*1.6</f>
        <v>9520.2623999999996</v>
      </c>
      <c r="R31" s="80">
        <v>9520.2623999999996</v>
      </c>
      <c r="S31" s="80">
        <v>5950.1639999999998</v>
      </c>
      <c r="T31" s="80">
        <f t="shared" si="14"/>
        <v>5950.1639999999998</v>
      </c>
      <c r="U31" s="71">
        <v>5950.1639999999998</v>
      </c>
      <c r="V31" s="62">
        <v>4760.1311999999998</v>
      </c>
      <c r="W31" s="62">
        <v>4760.1311999999998</v>
      </c>
      <c r="X31" s="62">
        <f t="shared" si="15"/>
        <v>4507.7</v>
      </c>
      <c r="Y31" s="58">
        <v>3606.16</v>
      </c>
      <c r="Z31" s="34" t="s">
        <v>95</v>
      </c>
      <c r="AA31" s="16"/>
    </row>
    <row r="32" spans="1:27" ht="20.100000000000001" customHeight="1" x14ac:dyDescent="0.35">
      <c r="A32" s="22" t="s">
        <v>196</v>
      </c>
      <c r="B32" s="22">
        <v>488</v>
      </c>
      <c r="C32" t="s">
        <v>76</v>
      </c>
      <c r="D32" s="45" t="s">
        <v>202</v>
      </c>
      <c r="E32" s="36">
        <f t="shared" ref="E32" si="40">H32</f>
        <v>24100</v>
      </c>
      <c r="F32" s="35">
        <f t="shared" ref="F32" si="41">I32</f>
        <v>14450</v>
      </c>
      <c r="G32" s="105"/>
      <c r="H32" s="27">
        <f t="shared" ref="H32" si="42">MROUND(K32+24,50)</f>
        <v>24100</v>
      </c>
      <c r="I32" s="27">
        <f t="shared" ref="I32" si="43">MROUND(L32+24,50)</f>
        <v>14450</v>
      </c>
      <c r="J32" s="16"/>
      <c r="K32" s="99">
        <f t="shared" ref="K32" si="44">N32*$K$9</f>
        <v>24060.35</v>
      </c>
      <c r="L32" s="99">
        <f t="shared" ref="L32" si="45">N32*$L$9</f>
        <v>14436.21</v>
      </c>
      <c r="M32" s="16"/>
      <c r="N32" s="119">
        <v>9624.14</v>
      </c>
      <c r="O32" s="97">
        <v>3372.21</v>
      </c>
      <c r="P32" s="97">
        <v>3372.21</v>
      </c>
      <c r="Q32" s="80">
        <f>T32*1.6</f>
        <v>9520.2623999999996</v>
      </c>
      <c r="R32" s="80">
        <v>9520.2623999999996</v>
      </c>
      <c r="S32" s="80">
        <v>5950.1639999999998</v>
      </c>
      <c r="T32" s="80">
        <f t="shared" ref="T32" si="46">W32*1.25</f>
        <v>5950.1639999999998</v>
      </c>
      <c r="U32" s="71">
        <v>5950.1639999999998</v>
      </c>
      <c r="V32" s="62">
        <v>4760.1311999999998</v>
      </c>
      <c r="W32" s="62">
        <v>4760.1311999999998</v>
      </c>
      <c r="X32" s="62">
        <f t="shared" ref="X32" si="47">Y32*1.25</f>
        <v>4507.7</v>
      </c>
      <c r="Y32" s="58">
        <v>3606.16</v>
      </c>
      <c r="Z32" s="34" t="s">
        <v>95</v>
      </c>
      <c r="AA32" s="16"/>
    </row>
    <row r="33" spans="1:27" ht="20.100000000000001" customHeight="1" x14ac:dyDescent="0.35">
      <c r="A33" s="22" t="s">
        <v>192</v>
      </c>
      <c r="B33" s="22">
        <v>488</v>
      </c>
      <c r="C33" t="s">
        <v>76</v>
      </c>
      <c r="D33" s="45" t="s">
        <v>25</v>
      </c>
      <c r="E33" s="36">
        <f t="shared" si="11"/>
        <v>26750</v>
      </c>
      <c r="F33" s="35">
        <f t="shared" si="11"/>
        <v>16050</v>
      </c>
      <c r="G33" s="105"/>
      <c r="H33" s="27">
        <f t="shared" si="12"/>
        <v>26750</v>
      </c>
      <c r="I33" s="27">
        <f t="shared" si="12"/>
        <v>16050</v>
      </c>
      <c r="J33" s="16"/>
      <c r="K33" s="99">
        <f t="shared" si="0"/>
        <v>26710</v>
      </c>
      <c r="L33" s="99">
        <f t="shared" si="1"/>
        <v>16026</v>
      </c>
      <c r="M33" s="16"/>
      <c r="N33" s="119">
        <v>10684</v>
      </c>
      <c r="O33" s="97">
        <v>10684</v>
      </c>
      <c r="P33" s="97">
        <v>10684</v>
      </c>
      <c r="Q33" s="80">
        <f>T33*1.6</f>
        <v>9520.2623999999996</v>
      </c>
      <c r="R33" s="80">
        <v>9520.2623999999996</v>
      </c>
      <c r="S33" s="80">
        <v>5950.1639999999998</v>
      </c>
      <c r="T33" s="80">
        <f t="shared" si="14"/>
        <v>5950.1639999999998</v>
      </c>
      <c r="U33" s="71">
        <v>5950.1639999999998</v>
      </c>
      <c r="V33" s="62">
        <v>4760.1311999999998</v>
      </c>
      <c r="W33" s="62">
        <v>4760.1311999999998</v>
      </c>
      <c r="X33" s="62">
        <f t="shared" si="15"/>
        <v>4507.7</v>
      </c>
      <c r="Y33" s="58">
        <v>3606.16</v>
      </c>
      <c r="Z33" s="34" t="s">
        <v>95</v>
      </c>
      <c r="AA33" s="16"/>
    </row>
    <row r="34" spans="1:27" ht="20.100000000000001" customHeight="1" x14ac:dyDescent="0.35">
      <c r="A34" s="22" t="s">
        <v>199</v>
      </c>
      <c r="D34" s="45" t="s">
        <v>124</v>
      </c>
      <c r="E34" s="36">
        <f t="shared" si="11"/>
        <v>7000</v>
      </c>
      <c r="F34" s="35">
        <f t="shared" si="11"/>
        <v>4200</v>
      </c>
      <c r="G34" s="105"/>
      <c r="H34" s="27">
        <f t="shared" si="12"/>
        <v>7000</v>
      </c>
      <c r="I34" s="27">
        <f t="shared" si="12"/>
        <v>4200</v>
      </c>
      <c r="J34" s="16"/>
      <c r="K34" s="99">
        <f t="shared" si="0"/>
        <v>7000</v>
      </c>
      <c r="L34" s="99">
        <f t="shared" si="1"/>
        <v>4200</v>
      </c>
      <c r="M34" s="16"/>
      <c r="N34" s="119">
        <v>2800</v>
      </c>
      <c r="O34" s="80">
        <v>912</v>
      </c>
      <c r="P34" s="80">
        <v>912</v>
      </c>
      <c r="Q34" s="80">
        <f t="shared" si="13"/>
        <v>912</v>
      </c>
      <c r="R34" s="80">
        <v>912</v>
      </c>
      <c r="S34" s="80">
        <v>760</v>
      </c>
      <c r="T34" s="80">
        <v>760</v>
      </c>
      <c r="U34" s="71">
        <v>760</v>
      </c>
      <c r="Y34" s="58"/>
      <c r="Z34" s="34" t="s">
        <v>207</v>
      </c>
      <c r="AA34" s="16"/>
    </row>
    <row r="35" spans="1:27" ht="20.100000000000001" customHeight="1" x14ac:dyDescent="0.35">
      <c r="A35" s="22" t="s">
        <v>192</v>
      </c>
      <c r="B35" s="22" t="s">
        <v>51</v>
      </c>
      <c r="C35" t="s">
        <v>82</v>
      </c>
      <c r="D35" s="45" t="s">
        <v>165</v>
      </c>
      <c r="E35" s="36">
        <f t="shared" si="11"/>
        <v>29100</v>
      </c>
      <c r="F35" s="35">
        <f t="shared" si="11"/>
        <v>17450</v>
      </c>
      <c r="G35" s="106"/>
      <c r="H35" s="27">
        <f t="shared" si="12"/>
        <v>29100</v>
      </c>
      <c r="I35" s="27">
        <f t="shared" si="12"/>
        <v>17450</v>
      </c>
      <c r="J35" s="16"/>
      <c r="K35" s="99">
        <f t="shared" si="0"/>
        <v>29082.5</v>
      </c>
      <c r="L35" s="99">
        <f t="shared" si="1"/>
        <v>17449.5</v>
      </c>
      <c r="N35" s="119">
        <v>11633</v>
      </c>
      <c r="O35" s="97">
        <v>11633</v>
      </c>
      <c r="P35" s="97">
        <v>11633</v>
      </c>
      <c r="Q35" s="58">
        <v>9307</v>
      </c>
      <c r="R35" s="80">
        <v>4950</v>
      </c>
      <c r="S35" s="80">
        <v>4125</v>
      </c>
      <c r="T35" s="80">
        <f t="shared" ref="T35" si="48">W35*1.25</f>
        <v>4125</v>
      </c>
      <c r="U35" s="71">
        <v>4125</v>
      </c>
      <c r="V35" s="62">
        <v>3300</v>
      </c>
      <c r="W35" s="62">
        <v>3300</v>
      </c>
      <c r="X35" s="62">
        <f t="shared" ref="X35" si="49">Y35*1.25</f>
        <v>3125</v>
      </c>
      <c r="Y35" s="58">
        <v>2500</v>
      </c>
      <c r="Z35" s="31" t="s">
        <v>95</v>
      </c>
      <c r="AA35" s="16"/>
    </row>
    <row r="36" spans="1:27" ht="20.100000000000001" customHeight="1" x14ac:dyDescent="0.35">
      <c r="A36" s="22" t="s">
        <v>188</v>
      </c>
      <c r="D36" s="117" t="s">
        <v>100</v>
      </c>
      <c r="E36" s="75">
        <f t="shared" si="11"/>
        <v>17500</v>
      </c>
      <c r="F36" s="54">
        <f t="shared" si="11"/>
        <v>10500</v>
      </c>
      <c r="G36" s="106"/>
      <c r="H36" s="27">
        <f t="shared" si="12"/>
        <v>17500</v>
      </c>
      <c r="I36" s="27">
        <f t="shared" si="12"/>
        <v>10500</v>
      </c>
      <c r="J36" s="16"/>
      <c r="K36" s="99">
        <f t="shared" si="0"/>
        <v>17500</v>
      </c>
      <c r="L36" s="99">
        <f t="shared" si="1"/>
        <v>10500</v>
      </c>
      <c r="N36" s="119">
        <v>7000</v>
      </c>
      <c r="O36" s="80">
        <v>7000</v>
      </c>
      <c r="P36" s="80">
        <v>7000</v>
      </c>
      <c r="Q36" s="80">
        <v>7000</v>
      </c>
      <c r="R36" s="80">
        <v>4950</v>
      </c>
      <c r="S36" s="80">
        <v>4125</v>
      </c>
      <c r="T36" s="80">
        <f t="shared" si="14"/>
        <v>4125</v>
      </c>
      <c r="U36" s="71">
        <v>4125</v>
      </c>
      <c r="V36" s="62">
        <v>3300</v>
      </c>
      <c r="W36" s="62">
        <v>3300</v>
      </c>
      <c r="X36" s="62">
        <f t="shared" si="15"/>
        <v>3125</v>
      </c>
      <c r="Y36" s="58">
        <v>2500</v>
      </c>
      <c r="Z36" s="31" t="s">
        <v>86</v>
      </c>
      <c r="AA36" s="16"/>
    </row>
    <row r="37" spans="1:27" ht="20.100000000000001" customHeight="1" x14ac:dyDescent="0.35">
      <c r="A37" s="22" t="s">
        <v>199</v>
      </c>
      <c r="D37" s="45" t="s">
        <v>136</v>
      </c>
      <c r="E37" s="36">
        <f t="shared" si="11"/>
        <v>4500</v>
      </c>
      <c r="F37" s="35">
        <f t="shared" si="11"/>
        <v>2700</v>
      </c>
      <c r="G37" s="106"/>
      <c r="H37" s="27">
        <f t="shared" si="12"/>
        <v>4500</v>
      </c>
      <c r="I37" s="27">
        <f t="shared" si="12"/>
        <v>2700</v>
      </c>
      <c r="J37" s="16"/>
      <c r="K37" s="99">
        <f t="shared" si="0"/>
        <v>4500</v>
      </c>
      <c r="L37" s="99">
        <f t="shared" si="1"/>
        <v>2700</v>
      </c>
      <c r="N37" s="124">
        <v>1800</v>
      </c>
      <c r="O37" s="80">
        <v>1670.625</v>
      </c>
      <c r="P37" s="80">
        <v>1670.625</v>
      </c>
      <c r="Q37" s="80">
        <f t="shared" si="13"/>
        <v>1670.625</v>
      </c>
      <c r="R37" s="80">
        <v>1670.625</v>
      </c>
      <c r="S37" s="80">
        <v>1392.1875</v>
      </c>
      <c r="T37" s="80">
        <v>1392.1875</v>
      </c>
      <c r="U37" s="71">
        <v>1392.1875</v>
      </c>
      <c r="Y37" s="58"/>
      <c r="AA37" s="16"/>
    </row>
    <row r="38" spans="1:27" ht="20.100000000000001" customHeight="1" x14ac:dyDescent="0.35">
      <c r="D38" s="67"/>
      <c r="E38" s="68"/>
      <c r="F38" s="69"/>
      <c r="G38" s="105"/>
      <c r="H38" s="27">
        <f t="shared" si="12"/>
        <v>0</v>
      </c>
      <c r="I38" s="27">
        <f t="shared" si="12"/>
        <v>0</v>
      </c>
      <c r="J38" s="16"/>
      <c r="K38" s="99">
        <f t="shared" si="0"/>
        <v>0</v>
      </c>
      <c r="L38" s="99">
        <f t="shared" si="1"/>
        <v>0</v>
      </c>
      <c r="M38" s="65"/>
      <c r="N38" s="119">
        <f>S38*1.2</f>
        <v>0</v>
      </c>
      <c r="O38" s="80">
        <v>0</v>
      </c>
      <c r="P38" s="80">
        <v>0</v>
      </c>
      <c r="Q38" s="80">
        <f t="shared" si="13"/>
        <v>0</v>
      </c>
      <c r="R38" s="80">
        <v>0</v>
      </c>
      <c r="S38" s="80">
        <v>0</v>
      </c>
      <c r="T38" s="80">
        <f t="shared" si="14"/>
        <v>0</v>
      </c>
      <c r="U38" s="71">
        <v>0</v>
      </c>
      <c r="V38" s="64"/>
      <c r="W38" s="64"/>
      <c r="Y38" s="58"/>
      <c r="Z38" s="34"/>
      <c r="AA38" s="16"/>
    </row>
    <row r="39" spans="1:27" ht="20.100000000000001" customHeight="1" x14ac:dyDescent="0.35">
      <c r="D39" s="150" t="s">
        <v>122</v>
      </c>
      <c r="E39" s="150"/>
      <c r="F39" s="150"/>
      <c r="G39" s="105"/>
      <c r="H39" s="27">
        <f t="shared" si="12"/>
        <v>0</v>
      </c>
      <c r="I39" s="27">
        <f t="shared" si="12"/>
        <v>0</v>
      </c>
      <c r="J39" s="16"/>
      <c r="K39" s="99">
        <f t="shared" si="0"/>
        <v>0</v>
      </c>
      <c r="L39" s="99">
        <f t="shared" si="1"/>
        <v>0</v>
      </c>
      <c r="M39" s="16"/>
      <c r="N39" s="119">
        <f>S39*1.2</f>
        <v>0</v>
      </c>
      <c r="O39" s="80">
        <v>0</v>
      </c>
      <c r="P39" s="80">
        <v>0</v>
      </c>
      <c r="Q39" s="80">
        <f t="shared" si="13"/>
        <v>0</v>
      </c>
      <c r="R39" s="80">
        <v>0</v>
      </c>
      <c r="S39" s="80">
        <v>0</v>
      </c>
      <c r="T39" s="80">
        <f t="shared" si="14"/>
        <v>0</v>
      </c>
      <c r="U39" s="71">
        <v>0</v>
      </c>
      <c r="V39" s="62">
        <v>0</v>
      </c>
      <c r="W39" s="62">
        <v>0</v>
      </c>
      <c r="X39" s="62">
        <f t="shared" ref="X39:X49" si="50">Y39*1.25</f>
        <v>0</v>
      </c>
      <c r="Y39" s="34"/>
      <c r="Z39" s="34"/>
      <c r="AA39" s="16"/>
    </row>
    <row r="40" spans="1:27" ht="20.100000000000001" customHeight="1" x14ac:dyDescent="0.35">
      <c r="A40" s="22" t="s">
        <v>203</v>
      </c>
      <c r="D40" s="45" t="s">
        <v>171</v>
      </c>
      <c r="E40" s="36">
        <f t="shared" si="11"/>
        <v>1050</v>
      </c>
      <c r="F40" s="35">
        <f t="shared" si="11"/>
        <v>650</v>
      </c>
      <c r="G40" s="105"/>
      <c r="H40" s="27">
        <f t="shared" si="12"/>
        <v>1050</v>
      </c>
      <c r="I40" s="27">
        <f t="shared" si="12"/>
        <v>650</v>
      </c>
      <c r="J40" s="16"/>
      <c r="K40" s="99">
        <f t="shared" si="0"/>
        <v>1005.8249999999999</v>
      </c>
      <c r="L40" s="99">
        <f t="shared" si="1"/>
        <v>603.495</v>
      </c>
      <c r="M40" s="16"/>
      <c r="N40" s="119">
        <v>402.33</v>
      </c>
      <c r="O40" s="97">
        <v>402.33</v>
      </c>
      <c r="P40" s="97">
        <v>402.33</v>
      </c>
      <c r="Q40" s="80">
        <f>T40*1.3</f>
        <v>0</v>
      </c>
      <c r="R40" s="80">
        <v>341.25</v>
      </c>
      <c r="S40" s="80">
        <v>262.5</v>
      </c>
      <c r="T40" s="80">
        <f t="shared" si="14"/>
        <v>0</v>
      </c>
      <c r="U40" s="71">
        <v>262.5</v>
      </c>
      <c r="V40" s="62">
        <v>210</v>
      </c>
      <c r="W40" s="62">
        <v>0</v>
      </c>
      <c r="X40" s="62">
        <f>Y40*1.25</f>
        <v>0</v>
      </c>
      <c r="Y40" s="34">
        <v>0</v>
      </c>
      <c r="Z40" s="34" t="s">
        <v>95</v>
      </c>
      <c r="AA40" s="16"/>
    </row>
    <row r="41" spans="1:27" ht="20.100000000000001" customHeight="1" x14ac:dyDescent="0.35">
      <c r="A41" s="22" t="s">
        <v>201</v>
      </c>
      <c r="B41" s="22">
        <v>3271</v>
      </c>
      <c r="C41" t="s">
        <v>68</v>
      </c>
      <c r="D41" s="116" t="s">
        <v>6</v>
      </c>
      <c r="E41" s="76">
        <f t="shared" si="11"/>
        <v>23750</v>
      </c>
      <c r="F41" s="77">
        <f t="shared" si="11"/>
        <v>14250</v>
      </c>
      <c r="G41" s="105"/>
      <c r="H41" s="27">
        <f t="shared" si="12"/>
        <v>23750</v>
      </c>
      <c r="I41" s="27">
        <f t="shared" si="12"/>
        <v>14250</v>
      </c>
      <c r="J41" s="16"/>
      <c r="K41" s="99">
        <f t="shared" si="0"/>
        <v>23750</v>
      </c>
      <c r="L41" s="99">
        <f t="shared" si="1"/>
        <v>14250</v>
      </c>
      <c r="M41" s="16"/>
      <c r="N41" s="31">
        <v>9500</v>
      </c>
      <c r="O41" s="80">
        <v>6365.6950500000003</v>
      </c>
      <c r="P41" s="80">
        <v>6365.6950500000003</v>
      </c>
      <c r="Q41" s="80">
        <f t="shared" ref="Q41:Q52" si="51">T41*1.3</f>
        <v>6365.6950500000003</v>
      </c>
      <c r="R41" s="80">
        <v>6365.6950500000003</v>
      </c>
      <c r="S41" s="80">
        <v>4896.6885000000002</v>
      </c>
      <c r="T41" s="80">
        <f t="shared" si="14"/>
        <v>4896.6885000000002</v>
      </c>
      <c r="U41" s="71">
        <v>4896.6885000000002</v>
      </c>
      <c r="V41" s="62">
        <v>3917.3508000000002</v>
      </c>
      <c r="W41" s="62">
        <v>3917.3508000000002</v>
      </c>
      <c r="X41" s="62">
        <f>Y41*1.25</f>
        <v>3709.6125000000002</v>
      </c>
      <c r="Y41" s="58">
        <v>2967.69</v>
      </c>
      <c r="Z41" s="34" t="s">
        <v>94</v>
      </c>
      <c r="AA41" s="16"/>
    </row>
    <row r="42" spans="1:27" ht="20.100000000000001" customHeight="1" x14ac:dyDescent="0.35">
      <c r="A42" s="22" t="s">
        <v>201</v>
      </c>
      <c r="B42" s="22">
        <v>3259</v>
      </c>
      <c r="C42" t="s">
        <v>67</v>
      </c>
      <c r="D42" s="45" t="s">
        <v>7</v>
      </c>
      <c r="E42" s="36">
        <f t="shared" si="11"/>
        <v>14500</v>
      </c>
      <c r="F42" s="35">
        <f t="shared" si="11"/>
        <v>8700</v>
      </c>
      <c r="G42" s="105"/>
      <c r="H42" s="27">
        <f t="shared" si="12"/>
        <v>14500</v>
      </c>
      <c r="I42" s="27">
        <f t="shared" si="12"/>
        <v>8700</v>
      </c>
      <c r="J42" s="16"/>
      <c r="K42" s="99">
        <f t="shared" si="0"/>
        <v>14500</v>
      </c>
      <c r="L42" s="99">
        <f t="shared" si="1"/>
        <v>8700</v>
      </c>
      <c r="M42" s="16"/>
      <c r="N42" s="31">
        <v>5800</v>
      </c>
      <c r="O42" s="80">
        <v>4736.8249500000002</v>
      </c>
      <c r="P42" s="80">
        <v>4736.8249500000002</v>
      </c>
      <c r="Q42" s="80">
        <f t="shared" si="51"/>
        <v>4736.8249500000002</v>
      </c>
      <c r="R42" s="80">
        <v>4736.8249500000002</v>
      </c>
      <c r="S42" s="80">
        <v>3643.7114999999999</v>
      </c>
      <c r="T42" s="80">
        <f t="shared" si="14"/>
        <v>3643.7114999999999</v>
      </c>
      <c r="U42" s="71">
        <v>3643.7114999999999</v>
      </c>
      <c r="V42" s="62">
        <v>2914.9692</v>
      </c>
      <c r="W42" s="62">
        <v>2914.9692</v>
      </c>
      <c r="X42" s="62">
        <f>Y42*1.25</f>
        <v>2760.3874999999998</v>
      </c>
      <c r="Y42" s="58">
        <v>2208.31</v>
      </c>
      <c r="Z42" s="34" t="s">
        <v>94</v>
      </c>
      <c r="AA42" s="16"/>
    </row>
    <row r="43" spans="1:27" ht="20.100000000000001" customHeight="1" x14ac:dyDescent="0.35">
      <c r="A43" s="22" t="s">
        <v>201</v>
      </c>
      <c r="B43" s="22">
        <v>3259</v>
      </c>
      <c r="C43" t="s">
        <v>67</v>
      </c>
      <c r="D43" s="45" t="s">
        <v>92</v>
      </c>
      <c r="E43" s="36">
        <f t="shared" si="11"/>
        <v>21250</v>
      </c>
      <c r="F43" s="35">
        <f t="shared" si="11"/>
        <v>12750</v>
      </c>
      <c r="G43" s="105"/>
      <c r="H43" s="27">
        <f t="shared" si="12"/>
        <v>21250</v>
      </c>
      <c r="I43" s="27">
        <f t="shared" si="12"/>
        <v>12750</v>
      </c>
      <c r="J43" s="16"/>
      <c r="K43" s="99">
        <f t="shared" si="0"/>
        <v>21250</v>
      </c>
      <c r="L43" s="99">
        <f t="shared" si="1"/>
        <v>12750</v>
      </c>
      <c r="M43" s="16"/>
      <c r="N43" s="31">
        <v>8500</v>
      </c>
      <c r="O43" s="80">
        <v>5354.6707500000002</v>
      </c>
      <c r="P43" s="80">
        <v>5354.6707500000002</v>
      </c>
      <c r="Q43" s="80">
        <f t="shared" si="51"/>
        <v>5354.6707500000002</v>
      </c>
      <c r="R43" s="80">
        <v>5354.6707500000002</v>
      </c>
      <c r="S43" s="80">
        <v>4118.9775</v>
      </c>
      <c r="T43" s="80">
        <f t="shared" si="14"/>
        <v>4118.9775</v>
      </c>
      <c r="U43" s="71">
        <v>4118.9775</v>
      </c>
      <c r="V43" s="62">
        <v>3295.1820000000002</v>
      </c>
      <c r="W43" s="62">
        <v>3295.1820000000002</v>
      </c>
      <c r="X43" s="62">
        <f>Y43*1.25</f>
        <v>3120.4375</v>
      </c>
      <c r="Y43" s="58">
        <v>2496.35</v>
      </c>
      <c r="Z43" s="34" t="s">
        <v>93</v>
      </c>
      <c r="AA43" s="16"/>
    </row>
    <row r="44" spans="1:27" ht="20.100000000000001" customHeight="1" x14ac:dyDescent="0.35">
      <c r="A44" s="22" t="s">
        <v>201</v>
      </c>
      <c r="D44" s="45" t="s">
        <v>137</v>
      </c>
      <c r="E44" s="36">
        <f t="shared" si="11"/>
        <v>36900</v>
      </c>
      <c r="F44" s="35">
        <f t="shared" si="11"/>
        <v>22150</v>
      </c>
      <c r="G44" s="105"/>
      <c r="H44" s="27">
        <f t="shared" si="12"/>
        <v>36900</v>
      </c>
      <c r="I44" s="27">
        <f t="shared" si="12"/>
        <v>22150</v>
      </c>
      <c r="J44" s="16"/>
      <c r="K44" s="99">
        <f t="shared" si="0"/>
        <v>36867.1875</v>
      </c>
      <c r="L44" s="99">
        <f t="shared" si="1"/>
        <v>22120.3125</v>
      </c>
      <c r="M44" s="16"/>
      <c r="N44" s="119">
        <f t="shared" ref="N44:N50" si="52">S44*1.3</f>
        <v>14746.875</v>
      </c>
      <c r="O44" s="80">
        <v>14746.875</v>
      </c>
      <c r="P44" s="80">
        <v>14746.875</v>
      </c>
      <c r="Q44" s="80">
        <f t="shared" si="51"/>
        <v>14746.875</v>
      </c>
      <c r="R44" s="80">
        <v>14746.875</v>
      </c>
      <c r="S44" s="80">
        <v>11343.75</v>
      </c>
      <c r="T44" s="80">
        <v>11343.75</v>
      </c>
      <c r="U44" s="71">
        <v>11343.75</v>
      </c>
      <c r="Y44" s="58"/>
      <c r="Z44" s="34"/>
      <c r="AA44" s="16"/>
    </row>
    <row r="45" spans="1:27" ht="20.100000000000001" customHeight="1" x14ac:dyDescent="0.35">
      <c r="A45" s="22" t="s">
        <v>200</v>
      </c>
      <c r="B45" s="22">
        <v>232</v>
      </c>
      <c r="C45" t="s">
        <v>71</v>
      </c>
      <c r="D45" s="45" t="s">
        <v>104</v>
      </c>
      <c r="E45" s="36">
        <f t="shared" si="11"/>
        <v>101250</v>
      </c>
      <c r="F45" s="35">
        <f t="shared" si="11"/>
        <v>60750</v>
      </c>
      <c r="G45" s="105"/>
      <c r="H45" s="27">
        <f t="shared" si="12"/>
        <v>101250</v>
      </c>
      <c r="I45" s="27">
        <f t="shared" si="12"/>
        <v>60750</v>
      </c>
      <c r="J45" s="16"/>
      <c r="K45" s="99">
        <f t="shared" si="0"/>
        <v>101235.47362500001</v>
      </c>
      <c r="L45" s="99">
        <f t="shared" si="1"/>
        <v>60741.284175000008</v>
      </c>
      <c r="M45" s="16"/>
      <c r="N45" s="119">
        <f t="shared" si="52"/>
        <v>40494.189450000005</v>
      </c>
      <c r="O45" s="80">
        <v>40494.189450000005</v>
      </c>
      <c r="P45" s="80">
        <v>40494.189450000005</v>
      </c>
      <c r="Q45" s="80">
        <f t="shared" si="51"/>
        <v>40494.189450000005</v>
      </c>
      <c r="R45" s="80">
        <v>40494.189450000005</v>
      </c>
      <c r="S45" s="80">
        <v>31149.376500000002</v>
      </c>
      <c r="T45" s="80">
        <f t="shared" si="14"/>
        <v>31149.376500000002</v>
      </c>
      <c r="U45" s="71">
        <v>31149.376500000002</v>
      </c>
      <c r="V45" s="62">
        <v>24919.501200000002</v>
      </c>
      <c r="W45" s="62">
        <v>24919.501200000002</v>
      </c>
      <c r="X45" s="62">
        <f t="shared" si="50"/>
        <v>23598.012500000001</v>
      </c>
      <c r="Y45" s="58">
        <v>18878.41</v>
      </c>
      <c r="Z45" s="34" t="s">
        <v>98</v>
      </c>
      <c r="AA45" s="16"/>
    </row>
    <row r="46" spans="1:27" ht="20.100000000000001" hidden="1" customHeight="1" x14ac:dyDescent="0.35">
      <c r="B46" s="22" t="s">
        <v>45</v>
      </c>
      <c r="D46" s="45" t="s">
        <v>13</v>
      </c>
      <c r="E46" s="36"/>
      <c r="F46" s="35"/>
      <c r="G46" s="105"/>
      <c r="H46" s="27">
        <f t="shared" si="12"/>
        <v>0</v>
      </c>
      <c r="I46" s="27">
        <f t="shared" si="12"/>
        <v>0</v>
      </c>
      <c r="J46" s="16"/>
      <c r="K46" s="99">
        <f t="shared" si="0"/>
        <v>0</v>
      </c>
      <c r="L46" s="99">
        <f t="shared" si="1"/>
        <v>0</v>
      </c>
      <c r="M46" s="16"/>
      <c r="N46" s="119">
        <f t="shared" si="52"/>
        <v>0</v>
      </c>
      <c r="O46" s="80">
        <v>0</v>
      </c>
      <c r="P46" s="80">
        <v>0</v>
      </c>
      <c r="Q46" s="80">
        <f t="shared" si="51"/>
        <v>0</v>
      </c>
      <c r="R46" s="80">
        <v>0</v>
      </c>
      <c r="S46" s="80">
        <v>0</v>
      </c>
      <c r="T46" s="80">
        <f t="shared" si="14"/>
        <v>0</v>
      </c>
      <c r="U46" s="71">
        <v>0</v>
      </c>
      <c r="V46" s="62">
        <v>0</v>
      </c>
      <c r="W46" s="62">
        <v>0</v>
      </c>
      <c r="X46" s="62">
        <f t="shared" si="50"/>
        <v>0</v>
      </c>
      <c r="Y46" s="34">
        <v>0</v>
      </c>
      <c r="Z46" s="34"/>
      <c r="AA46" s="16"/>
    </row>
    <row r="47" spans="1:27" ht="20.100000000000001" customHeight="1" x14ac:dyDescent="0.35">
      <c r="B47" s="22" t="s">
        <v>45</v>
      </c>
      <c r="D47" s="45" t="s">
        <v>14</v>
      </c>
      <c r="E47" s="36"/>
      <c r="F47" s="35"/>
      <c r="G47" s="105"/>
      <c r="H47" s="27">
        <f t="shared" si="12"/>
        <v>0</v>
      </c>
      <c r="I47" s="27">
        <f t="shared" si="12"/>
        <v>0</v>
      </c>
      <c r="J47" s="16"/>
      <c r="K47" s="99">
        <f t="shared" si="0"/>
        <v>0</v>
      </c>
      <c r="L47" s="99">
        <f t="shared" si="1"/>
        <v>0</v>
      </c>
      <c r="M47" s="16"/>
      <c r="N47" s="119">
        <f t="shared" si="52"/>
        <v>0</v>
      </c>
      <c r="O47" s="80">
        <v>0</v>
      </c>
      <c r="P47" s="80">
        <v>0</v>
      </c>
      <c r="Q47" s="80">
        <f t="shared" si="51"/>
        <v>0</v>
      </c>
      <c r="R47" s="80">
        <v>0</v>
      </c>
      <c r="S47" s="80">
        <v>0</v>
      </c>
      <c r="T47" s="80">
        <f t="shared" si="14"/>
        <v>0</v>
      </c>
      <c r="U47" s="71">
        <v>0</v>
      </c>
      <c r="V47" s="62">
        <v>0</v>
      </c>
      <c r="W47" s="62">
        <v>0</v>
      </c>
      <c r="X47" s="62">
        <f t="shared" si="50"/>
        <v>0</v>
      </c>
      <c r="Y47" s="34">
        <v>0</v>
      </c>
      <c r="Z47" s="34"/>
      <c r="AA47" s="16"/>
    </row>
    <row r="48" spans="1:27" ht="20.100000000000001" customHeight="1" x14ac:dyDescent="0.35">
      <c r="A48" s="22" t="s">
        <v>200</v>
      </c>
      <c r="B48" s="22">
        <v>254</v>
      </c>
      <c r="C48" t="s">
        <v>72</v>
      </c>
      <c r="D48" s="45" t="s">
        <v>18</v>
      </c>
      <c r="E48" s="36">
        <f t="shared" si="11"/>
        <v>5150</v>
      </c>
      <c r="F48" s="35">
        <f t="shared" si="11"/>
        <v>3100</v>
      </c>
      <c r="G48" s="105"/>
      <c r="H48" s="27">
        <f t="shared" si="12"/>
        <v>5150</v>
      </c>
      <c r="I48" s="27">
        <f t="shared" si="12"/>
        <v>3100</v>
      </c>
      <c r="J48" s="16"/>
      <c r="K48" s="99">
        <f t="shared" si="0"/>
        <v>5144.2998750000006</v>
      </c>
      <c r="L48" s="99">
        <f t="shared" si="1"/>
        <v>3086.579925</v>
      </c>
      <c r="M48" s="16"/>
      <c r="N48" s="119">
        <f t="shared" si="52"/>
        <v>2057.7199500000002</v>
      </c>
      <c r="O48" s="80">
        <v>2057.7199500000002</v>
      </c>
      <c r="P48" s="80">
        <v>2057.7199500000002</v>
      </c>
      <c r="Q48" s="80">
        <f t="shared" si="51"/>
        <v>2057.7199500000002</v>
      </c>
      <c r="R48" s="80">
        <v>2057.7199500000002</v>
      </c>
      <c r="S48" s="80">
        <v>1582.8615</v>
      </c>
      <c r="T48" s="80">
        <f t="shared" si="14"/>
        <v>1582.8615</v>
      </c>
      <c r="U48" s="71">
        <v>1582.8615</v>
      </c>
      <c r="V48" s="62">
        <v>1266.2891999999999</v>
      </c>
      <c r="W48" s="62">
        <v>1266.2891999999999</v>
      </c>
      <c r="X48" s="62">
        <f t="shared" si="50"/>
        <v>1199.1374999999998</v>
      </c>
      <c r="Y48" s="58">
        <v>959.31</v>
      </c>
      <c r="Z48" s="34"/>
      <c r="AA48" s="16"/>
    </row>
    <row r="49" spans="1:29" ht="20.100000000000001" customHeight="1" x14ac:dyDescent="0.35">
      <c r="A49" s="22" t="s">
        <v>42</v>
      </c>
      <c r="B49" s="22" t="s">
        <v>44</v>
      </c>
      <c r="D49" s="45" t="s">
        <v>24</v>
      </c>
      <c r="E49" s="36">
        <f t="shared" si="11"/>
        <v>3500</v>
      </c>
      <c r="F49" s="35">
        <f t="shared" si="11"/>
        <v>2100</v>
      </c>
      <c r="G49" s="105"/>
      <c r="H49" s="27">
        <f t="shared" si="12"/>
        <v>3500</v>
      </c>
      <c r="I49" s="27">
        <f t="shared" si="12"/>
        <v>2100</v>
      </c>
      <c r="J49" s="16"/>
      <c r="K49" s="99">
        <f t="shared" si="0"/>
        <v>3493.75</v>
      </c>
      <c r="L49" s="99">
        <f t="shared" si="1"/>
        <v>2096.25</v>
      </c>
      <c r="M49" s="16"/>
      <c r="N49" s="119">
        <f t="shared" si="52"/>
        <v>1397.5</v>
      </c>
      <c r="O49" s="80">
        <v>1397.5</v>
      </c>
      <c r="P49" s="80">
        <v>1397.5</v>
      </c>
      <c r="Q49" s="80">
        <f t="shared" si="51"/>
        <v>1397.5</v>
      </c>
      <c r="R49" s="80">
        <v>1397.5</v>
      </c>
      <c r="S49" s="80">
        <v>1075</v>
      </c>
      <c r="T49" s="80">
        <v>1075</v>
      </c>
      <c r="U49" s="71">
        <v>1075</v>
      </c>
      <c r="V49" s="62">
        <v>0</v>
      </c>
      <c r="W49" s="62">
        <v>0</v>
      </c>
      <c r="X49" s="62">
        <f t="shared" si="50"/>
        <v>0</v>
      </c>
      <c r="Y49" s="34">
        <v>0</v>
      </c>
      <c r="Z49" s="34"/>
      <c r="AA49" s="16"/>
    </row>
    <row r="50" spans="1:29" ht="20.100000000000001" customHeight="1" x14ac:dyDescent="0.35">
      <c r="D50" s="45" t="s">
        <v>132</v>
      </c>
      <c r="E50" s="36">
        <f t="shared" si="11"/>
        <v>2000</v>
      </c>
      <c r="F50" s="35">
        <f t="shared" si="11"/>
        <v>1200</v>
      </c>
      <c r="G50" s="105"/>
      <c r="H50" s="27">
        <f t="shared" si="12"/>
        <v>2000</v>
      </c>
      <c r="I50" s="27">
        <f t="shared" si="12"/>
        <v>1200</v>
      </c>
      <c r="J50" s="16"/>
      <c r="K50" s="99">
        <f t="shared" si="0"/>
        <v>1956.5</v>
      </c>
      <c r="L50" s="99">
        <f t="shared" si="1"/>
        <v>1173.9000000000001</v>
      </c>
      <c r="M50" s="16"/>
      <c r="N50" s="119">
        <f t="shared" si="52"/>
        <v>782.6</v>
      </c>
      <c r="O50" s="80">
        <v>782.6</v>
      </c>
      <c r="P50" s="80">
        <v>782.6</v>
      </c>
      <c r="Q50" s="80">
        <f t="shared" si="51"/>
        <v>782.6</v>
      </c>
      <c r="R50" s="80">
        <v>782.6</v>
      </c>
      <c r="S50" s="80">
        <v>602</v>
      </c>
      <c r="T50" s="80">
        <v>602</v>
      </c>
      <c r="U50" s="71">
        <v>602</v>
      </c>
      <c r="Y50" s="34"/>
      <c r="Z50" s="34"/>
      <c r="AA50" s="16"/>
    </row>
    <row r="51" spans="1:29" ht="20.100000000000001" customHeight="1" x14ac:dyDescent="0.35">
      <c r="A51" s="22" t="s">
        <v>189</v>
      </c>
      <c r="B51" s="22" t="s">
        <v>53</v>
      </c>
      <c r="C51" t="s">
        <v>77</v>
      </c>
      <c r="D51" s="45" t="s">
        <v>26</v>
      </c>
      <c r="E51" s="36">
        <f t="shared" si="11"/>
        <v>1800</v>
      </c>
      <c r="F51" s="35">
        <f t="shared" si="11"/>
        <v>1100</v>
      </c>
      <c r="G51" s="105"/>
      <c r="H51" s="27">
        <f t="shared" si="12"/>
        <v>1800</v>
      </c>
      <c r="I51" s="27">
        <f t="shared" si="12"/>
        <v>1100</v>
      </c>
      <c r="J51" s="16"/>
      <c r="K51" s="99">
        <f t="shared" si="0"/>
        <v>1755.625</v>
      </c>
      <c r="L51" s="99">
        <f t="shared" si="1"/>
        <v>1053.375</v>
      </c>
      <c r="M51" s="65">
        <v>0.313</v>
      </c>
      <c r="N51" s="97">
        <v>702.25</v>
      </c>
      <c r="O51" s="97">
        <v>845</v>
      </c>
      <c r="P51" s="97">
        <v>845</v>
      </c>
      <c r="Q51" s="80">
        <f t="shared" si="51"/>
        <v>699.07500000000005</v>
      </c>
      <c r="R51" s="80">
        <v>731.9</v>
      </c>
      <c r="S51" s="80">
        <v>563</v>
      </c>
      <c r="T51" s="80">
        <f>W51*1.25</f>
        <v>537.75</v>
      </c>
      <c r="U51" s="71">
        <v>537.75</v>
      </c>
      <c r="V51" s="64">
        <v>430.2</v>
      </c>
      <c r="W51" s="64">
        <v>430.2</v>
      </c>
      <c r="X51" s="62">
        <f>Y51*1.25</f>
        <v>409.5</v>
      </c>
      <c r="Y51" s="58">
        <v>327.60000000000002</v>
      </c>
      <c r="Z51" s="34" t="s">
        <v>97</v>
      </c>
      <c r="AA51" s="16"/>
    </row>
    <row r="52" spans="1:29" ht="20.100000000000001" customHeight="1" x14ac:dyDescent="0.35">
      <c r="A52" s="22" t="s">
        <v>200</v>
      </c>
      <c r="B52" s="22" t="s">
        <v>52</v>
      </c>
      <c r="C52" t="s">
        <v>78</v>
      </c>
      <c r="D52" s="45" t="s">
        <v>27</v>
      </c>
      <c r="E52" s="36">
        <f t="shared" si="11"/>
        <v>4200</v>
      </c>
      <c r="F52" s="35">
        <f t="shared" si="11"/>
        <v>2500</v>
      </c>
      <c r="G52" s="105"/>
      <c r="H52" s="27">
        <f t="shared" si="12"/>
        <v>4200</v>
      </c>
      <c r="I52" s="27">
        <f t="shared" si="12"/>
        <v>2500</v>
      </c>
      <c r="J52" s="16"/>
      <c r="K52" s="99">
        <f t="shared" si="0"/>
        <v>4160</v>
      </c>
      <c r="L52" s="99">
        <f t="shared" si="1"/>
        <v>2496</v>
      </c>
      <c r="M52" s="16"/>
      <c r="N52" s="119">
        <v>1664</v>
      </c>
      <c r="O52" s="97">
        <v>1664</v>
      </c>
      <c r="P52" s="97">
        <v>1664</v>
      </c>
      <c r="Q52" s="80">
        <f t="shared" si="51"/>
        <v>1378.3770000000004</v>
      </c>
      <c r="R52" s="80">
        <v>1378.3770000000004</v>
      </c>
      <c r="S52" s="80">
        <v>1060.2900000000002</v>
      </c>
      <c r="T52" s="80">
        <f>W52*1.25</f>
        <v>1060.2900000000002</v>
      </c>
      <c r="U52" s="71">
        <v>1060.2900000000002</v>
      </c>
      <c r="V52" s="62">
        <v>848.23200000000008</v>
      </c>
      <c r="W52" s="62">
        <v>848.23200000000008</v>
      </c>
      <c r="X52" s="62">
        <f>Y52*1.25</f>
        <v>803.25</v>
      </c>
      <c r="Y52" s="58">
        <v>642.6</v>
      </c>
      <c r="Z52" s="34" t="s">
        <v>97</v>
      </c>
      <c r="AA52" s="16"/>
    </row>
    <row r="53" spans="1:29" ht="20.100000000000001" customHeight="1" x14ac:dyDescent="0.35">
      <c r="D53" s="67"/>
      <c r="E53" s="68"/>
      <c r="F53" s="69"/>
      <c r="G53" s="105"/>
      <c r="H53" s="27">
        <f t="shared" si="12"/>
        <v>0</v>
      </c>
      <c r="I53" s="27">
        <f t="shared" si="12"/>
        <v>0</v>
      </c>
      <c r="J53" s="16"/>
      <c r="K53" s="99">
        <f t="shared" si="0"/>
        <v>0</v>
      </c>
      <c r="L53" s="99">
        <f t="shared" si="1"/>
        <v>0</v>
      </c>
      <c r="M53" s="16"/>
      <c r="N53" s="119">
        <f>S53*1.2</f>
        <v>0</v>
      </c>
      <c r="O53" s="80">
        <v>0</v>
      </c>
      <c r="P53" s="80">
        <v>0</v>
      </c>
      <c r="Q53" s="80">
        <f t="shared" si="13"/>
        <v>0</v>
      </c>
      <c r="R53" s="80">
        <v>0</v>
      </c>
      <c r="Y53" s="58"/>
      <c r="Z53" s="34"/>
      <c r="AA53" s="16"/>
    </row>
    <row r="54" spans="1:29" ht="20.100000000000001" customHeight="1" x14ac:dyDescent="0.35">
      <c r="D54" s="67"/>
      <c r="E54" s="68"/>
      <c r="F54" s="69"/>
      <c r="G54" s="105"/>
      <c r="H54" s="27">
        <f t="shared" si="12"/>
        <v>0</v>
      </c>
      <c r="I54" s="27">
        <f t="shared" si="12"/>
        <v>0</v>
      </c>
      <c r="J54" s="16"/>
      <c r="K54" s="99">
        <f t="shared" si="0"/>
        <v>0</v>
      </c>
      <c r="L54" s="99">
        <f t="shared" si="1"/>
        <v>0</v>
      </c>
      <c r="M54" s="16"/>
      <c r="Y54" s="58"/>
      <c r="Z54" s="34"/>
      <c r="AA54" s="16"/>
    </row>
    <row r="55" spans="1:29" ht="20.100000000000001" customHeight="1" x14ac:dyDescent="0.35">
      <c r="D55" s="150" t="s">
        <v>120</v>
      </c>
      <c r="E55" s="150"/>
      <c r="F55" s="150"/>
      <c r="G55" s="105"/>
      <c r="H55" s="27">
        <f t="shared" si="12"/>
        <v>0</v>
      </c>
      <c r="I55" s="27">
        <f t="shared" si="12"/>
        <v>0</v>
      </c>
      <c r="J55" s="16"/>
      <c r="K55" s="99">
        <f t="shared" si="0"/>
        <v>0</v>
      </c>
      <c r="L55" s="99">
        <f t="shared" si="1"/>
        <v>0</v>
      </c>
      <c r="M55" s="16"/>
      <c r="N55" s="119">
        <f>S55*1.2</f>
        <v>0</v>
      </c>
      <c r="O55" s="80">
        <v>0</v>
      </c>
      <c r="P55" s="80">
        <v>0</v>
      </c>
      <c r="Q55" s="80">
        <f t="shared" si="13"/>
        <v>0</v>
      </c>
      <c r="R55" s="80">
        <v>0</v>
      </c>
      <c r="V55" s="62">
        <v>0</v>
      </c>
      <c r="W55" s="62">
        <v>0</v>
      </c>
      <c r="X55" s="62">
        <f t="shared" si="15"/>
        <v>0</v>
      </c>
      <c r="Y55" s="53"/>
      <c r="Z55" s="34"/>
      <c r="AA55" s="16"/>
    </row>
    <row r="56" spans="1:29" ht="20.100000000000001" customHeight="1" x14ac:dyDescent="0.35">
      <c r="D56" s="45" t="s">
        <v>108</v>
      </c>
      <c r="E56" s="36"/>
      <c r="F56" s="35"/>
      <c r="G56" s="105"/>
      <c r="H56" s="27">
        <f t="shared" si="12"/>
        <v>11400</v>
      </c>
      <c r="I56" s="27">
        <f t="shared" si="12"/>
        <v>6850</v>
      </c>
      <c r="J56" s="16"/>
      <c r="K56" s="99">
        <f t="shared" si="0"/>
        <v>11375</v>
      </c>
      <c r="L56" s="99">
        <f t="shared" si="1"/>
        <v>6825</v>
      </c>
      <c r="M56" s="16"/>
      <c r="N56" s="119">
        <f>S56*1.3</f>
        <v>4550</v>
      </c>
      <c r="O56" s="80">
        <v>4550</v>
      </c>
      <c r="P56" s="80">
        <v>4550</v>
      </c>
      <c r="Q56" s="80">
        <f>T56*1.3</f>
        <v>4550</v>
      </c>
      <c r="R56" s="80">
        <v>4550</v>
      </c>
      <c r="S56" s="80">
        <v>3500</v>
      </c>
      <c r="T56" s="80">
        <v>3500</v>
      </c>
      <c r="U56" s="58">
        <v>3500</v>
      </c>
      <c r="V56" s="62">
        <v>802.56000000000006</v>
      </c>
      <c r="W56" s="62">
        <v>802.56000000000006</v>
      </c>
      <c r="X56" s="62">
        <f t="shared" si="15"/>
        <v>760</v>
      </c>
      <c r="Y56" s="58">
        <v>608</v>
      </c>
      <c r="Z56" s="34"/>
      <c r="AA56" s="16"/>
    </row>
    <row r="57" spans="1:29" ht="20.100000000000001" customHeight="1" x14ac:dyDescent="0.35">
      <c r="B57" s="22" t="s">
        <v>205</v>
      </c>
      <c r="D57" s="45" t="s">
        <v>111</v>
      </c>
      <c r="E57" s="36">
        <f t="shared" si="11"/>
        <v>18750</v>
      </c>
      <c r="F57" s="35">
        <f t="shared" si="11"/>
        <v>11250</v>
      </c>
      <c r="G57" s="105"/>
      <c r="H57" s="27">
        <f t="shared" si="12"/>
        <v>18750</v>
      </c>
      <c r="I57" s="27">
        <f t="shared" si="12"/>
        <v>11250</v>
      </c>
      <c r="J57" s="16"/>
      <c r="K57" s="99">
        <f t="shared" si="0"/>
        <v>18750</v>
      </c>
      <c r="L57" s="99">
        <f t="shared" si="1"/>
        <v>11250</v>
      </c>
      <c r="M57" s="16"/>
      <c r="N57" s="119">
        <v>7500</v>
      </c>
      <c r="O57" s="58">
        <v>7500</v>
      </c>
      <c r="P57" s="80">
        <v>2511.363636363636</v>
      </c>
      <c r="Q57" s="80">
        <f t="shared" ref="Q57:Q78" si="53">T57*1.3</f>
        <v>1304.1600000000001</v>
      </c>
      <c r="R57" s="80">
        <v>2511.363636363636</v>
      </c>
      <c r="S57" s="80">
        <v>1931.8181818181815</v>
      </c>
      <c r="T57" s="80">
        <f t="shared" ref="T57:T59" si="54">W57*1.25</f>
        <v>1003.2</v>
      </c>
      <c r="U57" s="71">
        <v>1931.8181818181815</v>
      </c>
      <c r="V57" s="62">
        <v>1545.4545454545453</v>
      </c>
      <c r="W57" s="62">
        <v>802.56000000000006</v>
      </c>
      <c r="X57" s="62">
        <f t="shared" si="15"/>
        <v>760</v>
      </c>
      <c r="Y57" s="58">
        <v>608</v>
      </c>
      <c r="Z57" s="55">
        <v>45351</v>
      </c>
      <c r="AA57" s="16"/>
    </row>
    <row r="58" spans="1:29" ht="20.100000000000001" customHeight="1" x14ac:dyDescent="0.35">
      <c r="B58" s="22" t="s">
        <v>205</v>
      </c>
      <c r="D58" s="45" t="s">
        <v>112</v>
      </c>
      <c r="E58" s="36">
        <f t="shared" si="11"/>
        <v>30000</v>
      </c>
      <c r="F58" s="35">
        <f t="shared" si="11"/>
        <v>18000</v>
      </c>
      <c r="G58" s="105"/>
      <c r="H58" s="27">
        <f t="shared" si="12"/>
        <v>30000</v>
      </c>
      <c r="I58" s="27">
        <f t="shared" si="12"/>
        <v>18000</v>
      </c>
      <c r="J58" s="16"/>
      <c r="K58" s="99">
        <f t="shared" si="0"/>
        <v>30000</v>
      </c>
      <c r="L58" s="99">
        <f t="shared" si="1"/>
        <v>18000</v>
      </c>
      <c r="M58" s="16"/>
      <c r="N58" s="119">
        <v>12000</v>
      </c>
      <c r="O58" s="58">
        <v>12000</v>
      </c>
      <c r="P58" s="80">
        <v>3323.863636363636</v>
      </c>
      <c r="Q58" s="80">
        <f t="shared" si="53"/>
        <v>1304.1600000000001</v>
      </c>
      <c r="R58" s="80">
        <v>3323.863636363636</v>
      </c>
      <c r="S58" s="80">
        <v>2556.8181818181815</v>
      </c>
      <c r="T58" s="80">
        <f t="shared" si="54"/>
        <v>1003.2</v>
      </c>
      <c r="U58" s="71">
        <v>2556.8181818181815</v>
      </c>
      <c r="V58" s="62">
        <v>2045.4545454545453</v>
      </c>
      <c r="W58" s="62">
        <v>802.56000000000006</v>
      </c>
      <c r="X58" s="62">
        <f t="shared" si="15"/>
        <v>760</v>
      </c>
      <c r="Y58" s="58">
        <v>608</v>
      </c>
      <c r="Z58" s="55">
        <v>45351</v>
      </c>
      <c r="AA58" s="16"/>
      <c r="AB58">
        <v>12000</v>
      </c>
      <c r="AC58">
        <f>N58/P58</f>
        <v>3.6102564102564108</v>
      </c>
    </row>
    <row r="59" spans="1:29" ht="20.100000000000001" customHeight="1" x14ac:dyDescent="0.35">
      <c r="B59" s="22" t="s">
        <v>205</v>
      </c>
      <c r="D59" s="45" t="s">
        <v>114</v>
      </c>
      <c r="E59" s="36">
        <f t="shared" si="11"/>
        <v>37500</v>
      </c>
      <c r="F59" s="35">
        <f t="shared" si="11"/>
        <v>22500</v>
      </c>
      <c r="G59" s="105"/>
      <c r="H59" s="27">
        <f t="shared" si="12"/>
        <v>37500</v>
      </c>
      <c r="I59" s="27">
        <f t="shared" si="12"/>
        <v>22500</v>
      </c>
      <c r="J59" s="16"/>
      <c r="K59" s="99">
        <f t="shared" si="0"/>
        <v>37500</v>
      </c>
      <c r="L59" s="99">
        <f t="shared" si="1"/>
        <v>22500</v>
      </c>
      <c r="M59" s="16"/>
      <c r="N59" s="119">
        <v>15000</v>
      </c>
      <c r="O59" s="58">
        <v>15000</v>
      </c>
      <c r="P59" s="80">
        <v>4431.818181818182</v>
      </c>
      <c r="Q59" s="80">
        <f t="shared" si="53"/>
        <v>1304.1600000000001</v>
      </c>
      <c r="R59" s="80">
        <v>4431.818181818182</v>
      </c>
      <c r="S59" s="80">
        <v>3409.090909090909</v>
      </c>
      <c r="T59" s="80">
        <f t="shared" si="54"/>
        <v>1003.2</v>
      </c>
      <c r="U59" s="71">
        <v>3409.090909090909</v>
      </c>
      <c r="V59" s="62">
        <v>2727.272727272727</v>
      </c>
      <c r="W59" s="62">
        <v>802.56000000000006</v>
      </c>
      <c r="X59" s="62">
        <f t="shared" si="15"/>
        <v>760</v>
      </c>
      <c r="Y59" s="58">
        <v>608</v>
      </c>
      <c r="Z59" s="55">
        <v>45351</v>
      </c>
      <c r="AA59" s="16"/>
      <c r="AB59">
        <v>15000</v>
      </c>
      <c r="AC59">
        <f>N59/P59</f>
        <v>3.3846153846153846</v>
      </c>
    </row>
    <row r="60" spans="1:29" ht="20.100000000000001" customHeight="1" x14ac:dyDescent="0.35">
      <c r="A60" s="22" t="s">
        <v>106</v>
      </c>
      <c r="B60" s="22">
        <v>2885</v>
      </c>
      <c r="C60" t="s">
        <v>66</v>
      </c>
      <c r="D60" s="45" t="s">
        <v>4</v>
      </c>
      <c r="E60" s="36">
        <f t="shared" si="11"/>
        <v>4650</v>
      </c>
      <c r="F60" s="35">
        <f>I60</f>
        <v>2800</v>
      </c>
      <c r="G60" s="105"/>
      <c r="H60" s="27">
        <f t="shared" si="12"/>
        <v>4650</v>
      </c>
      <c r="I60" s="27">
        <f t="shared" si="12"/>
        <v>2800</v>
      </c>
      <c r="J60" s="16"/>
      <c r="K60" s="99">
        <f t="shared" si="0"/>
        <v>4625</v>
      </c>
      <c r="L60" s="99">
        <f t="shared" si="1"/>
        <v>2775</v>
      </c>
      <c r="M60" s="16"/>
      <c r="N60" s="119">
        <v>1850</v>
      </c>
      <c r="O60" s="58">
        <v>1850</v>
      </c>
      <c r="P60" s="58">
        <v>1850</v>
      </c>
      <c r="Q60" s="80">
        <f t="shared" si="53"/>
        <v>1280.5</v>
      </c>
      <c r="R60" s="80">
        <v>1599</v>
      </c>
      <c r="S60" s="80">
        <v>1230</v>
      </c>
      <c r="T60" s="80">
        <v>985</v>
      </c>
      <c r="U60" s="71">
        <v>1003.2</v>
      </c>
      <c r="V60" s="62">
        <v>802.56000000000006</v>
      </c>
      <c r="W60" s="62">
        <v>802.56000000000006</v>
      </c>
      <c r="X60" s="62">
        <f t="shared" si="15"/>
        <v>760</v>
      </c>
      <c r="Y60" s="58">
        <v>608</v>
      </c>
      <c r="Z60" s="58" t="s">
        <v>179</v>
      </c>
      <c r="AA60" s="16"/>
      <c r="AC60">
        <f t="shared" ref="AC60:AC74" si="55">N60/P60</f>
        <v>1</v>
      </c>
    </row>
    <row r="61" spans="1:29" ht="20.100000000000001" customHeight="1" x14ac:dyDescent="0.35">
      <c r="A61" s="22" t="s">
        <v>42</v>
      </c>
      <c r="B61" s="22">
        <v>473</v>
      </c>
      <c r="C61" t="s">
        <v>58</v>
      </c>
      <c r="D61" s="45" t="s">
        <v>130</v>
      </c>
      <c r="E61" s="36">
        <f t="shared" si="11"/>
        <v>6750</v>
      </c>
      <c r="F61" s="35">
        <f t="shared" si="11"/>
        <v>4050</v>
      </c>
      <c r="G61" s="105"/>
      <c r="H61" s="27">
        <f t="shared" si="12"/>
        <v>6750</v>
      </c>
      <c r="I61" s="27">
        <f t="shared" si="12"/>
        <v>4050</v>
      </c>
      <c r="J61" s="16"/>
      <c r="K61" s="99">
        <f t="shared" si="0"/>
        <v>6750</v>
      </c>
      <c r="L61" s="99">
        <f t="shared" si="1"/>
        <v>4050</v>
      </c>
      <c r="M61" s="65"/>
      <c r="N61" s="124">
        <v>2700</v>
      </c>
      <c r="O61" s="80">
        <v>2437.5</v>
      </c>
      <c r="P61" s="80">
        <v>2437.5</v>
      </c>
      <c r="Q61" s="80">
        <f t="shared" si="53"/>
        <v>2437.5</v>
      </c>
      <c r="R61" s="80">
        <v>2437.5</v>
      </c>
      <c r="S61" s="80">
        <v>1875</v>
      </c>
      <c r="T61" s="80">
        <v>1875</v>
      </c>
      <c r="U61" s="71">
        <v>1875</v>
      </c>
      <c r="V61" s="64"/>
      <c r="W61" s="64"/>
      <c r="Y61" s="58"/>
      <c r="Z61" s="34"/>
      <c r="AA61" s="16"/>
      <c r="AC61">
        <f t="shared" si="55"/>
        <v>1.1076923076923078</v>
      </c>
    </row>
    <row r="62" spans="1:29" ht="20.100000000000001" customHeight="1" x14ac:dyDescent="0.35">
      <c r="D62" s="45" t="s">
        <v>127</v>
      </c>
      <c r="E62" s="36">
        <f t="shared" si="11"/>
        <v>7500</v>
      </c>
      <c r="F62" s="35">
        <f t="shared" si="11"/>
        <v>4500</v>
      </c>
      <c r="G62" s="106"/>
      <c r="H62" s="27">
        <f t="shared" si="12"/>
        <v>7500</v>
      </c>
      <c r="I62" s="27">
        <f t="shared" si="12"/>
        <v>4500</v>
      </c>
      <c r="J62" s="16"/>
      <c r="K62" s="99">
        <f t="shared" si="0"/>
        <v>7500</v>
      </c>
      <c r="L62" s="99">
        <f t="shared" si="1"/>
        <v>4500</v>
      </c>
      <c r="M62" s="65"/>
      <c r="N62" s="124">
        <v>3000</v>
      </c>
      <c r="O62" s="97">
        <v>2860</v>
      </c>
      <c r="P62" s="97">
        <v>2860</v>
      </c>
      <c r="Q62" s="80">
        <f t="shared" si="53"/>
        <v>1300</v>
      </c>
      <c r="R62" s="80">
        <v>2860</v>
      </c>
      <c r="S62" s="80">
        <v>2200</v>
      </c>
      <c r="T62" s="80">
        <v>1000</v>
      </c>
      <c r="U62" s="71">
        <v>1000</v>
      </c>
      <c r="V62" s="64"/>
      <c r="W62" s="64"/>
      <c r="Y62" s="58"/>
      <c r="Z62" s="34" t="s">
        <v>86</v>
      </c>
      <c r="AA62" s="16"/>
      <c r="AC62">
        <f t="shared" si="55"/>
        <v>1.048951048951049</v>
      </c>
    </row>
    <row r="63" spans="1:29" ht="20.100000000000001" customHeight="1" x14ac:dyDescent="0.35">
      <c r="D63" s="45" t="s">
        <v>128</v>
      </c>
      <c r="E63" s="36">
        <f t="shared" si="11"/>
        <v>7150</v>
      </c>
      <c r="F63" s="35">
        <f t="shared" si="11"/>
        <v>4300</v>
      </c>
      <c r="G63" s="106"/>
      <c r="H63" s="27">
        <f t="shared" si="12"/>
        <v>7150</v>
      </c>
      <c r="I63" s="27">
        <f t="shared" si="12"/>
        <v>4300</v>
      </c>
      <c r="J63" s="16"/>
      <c r="K63" s="99">
        <f t="shared" si="0"/>
        <v>7150</v>
      </c>
      <c r="L63" s="99">
        <f t="shared" si="1"/>
        <v>4290</v>
      </c>
      <c r="M63" s="65"/>
      <c r="N63" s="124">
        <f t="shared" ref="N63:N64" si="56">S63*1.3</f>
        <v>2860</v>
      </c>
      <c r="O63" s="97">
        <v>2860</v>
      </c>
      <c r="P63" s="97">
        <v>2860</v>
      </c>
      <c r="Q63" s="80">
        <f t="shared" si="53"/>
        <v>1300</v>
      </c>
      <c r="R63" s="80">
        <v>2860</v>
      </c>
      <c r="S63" s="80">
        <v>2200</v>
      </c>
      <c r="T63" s="80">
        <v>1000</v>
      </c>
      <c r="U63" s="71">
        <v>1000</v>
      </c>
      <c r="V63" s="64"/>
      <c r="W63" s="64"/>
      <c r="Y63" s="58"/>
      <c r="Z63" s="34" t="s">
        <v>86</v>
      </c>
      <c r="AA63" s="16"/>
      <c r="AC63">
        <f t="shared" si="55"/>
        <v>1</v>
      </c>
    </row>
    <row r="64" spans="1:29" ht="20.100000000000001" customHeight="1" x14ac:dyDescent="0.35">
      <c r="D64" s="45" t="s">
        <v>129</v>
      </c>
      <c r="E64" s="36">
        <f t="shared" si="11"/>
        <v>7150</v>
      </c>
      <c r="F64" s="35">
        <f t="shared" si="11"/>
        <v>4300</v>
      </c>
      <c r="G64" s="106"/>
      <c r="H64" s="27">
        <f t="shared" si="12"/>
        <v>7150</v>
      </c>
      <c r="I64" s="27">
        <f t="shared" si="12"/>
        <v>4300</v>
      </c>
      <c r="J64" s="16"/>
      <c r="K64" s="99">
        <f t="shared" si="0"/>
        <v>7150</v>
      </c>
      <c r="L64" s="99">
        <f t="shared" si="1"/>
        <v>4290</v>
      </c>
      <c r="M64" s="65"/>
      <c r="N64" s="124">
        <f t="shared" si="56"/>
        <v>2860</v>
      </c>
      <c r="O64" s="97">
        <v>2860</v>
      </c>
      <c r="P64" s="97">
        <v>2860</v>
      </c>
      <c r="Q64" s="80">
        <f t="shared" si="53"/>
        <v>1300</v>
      </c>
      <c r="R64" s="80">
        <v>2860</v>
      </c>
      <c r="S64" s="80">
        <v>2200</v>
      </c>
      <c r="T64" s="80">
        <v>1000</v>
      </c>
      <c r="U64" s="71">
        <v>1000</v>
      </c>
      <c r="V64" s="64"/>
      <c r="W64" s="64"/>
      <c r="Y64" s="58"/>
      <c r="Z64" s="34" t="s">
        <v>86</v>
      </c>
      <c r="AA64" s="16"/>
      <c r="AC64">
        <f t="shared" si="55"/>
        <v>1</v>
      </c>
    </row>
    <row r="65" spans="1:29" ht="20.100000000000001" customHeight="1" x14ac:dyDescent="0.35">
      <c r="D65" s="45" t="s">
        <v>133</v>
      </c>
      <c r="E65" s="36">
        <f t="shared" si="11"/>
        <v>950</v>
      </c>
      <c r="F65" s="35">
        <f t="shared" si="11"/>
        <v>600</v>
      </c>
      <c r="G65" s="105"/>
      <c r="H65" s="27">
        <f t="shared" si="12"/>
        <v>950</v>
      </c>
      <c r="I65" s="27">
        <f t="shared" si="12"/>
        <v>600</v>
      </c>
      <c r="J65" s="16"/>
      <c r="K65" s="99">
        <f t="shared" si="0"/>
        <v>950</v>
      </c>
      <c r="L65" s="99">
        <f t="shared" si="1"/>
        <v>570</v>
      </c>
      <c r="M65" s="16"/>
      <c r="N65" s="124">
        <v>380</v>
      </c>
      <c r="O65" s="80">
        <v>351</v>
      </c>
      <c r="P65" s="80">
        <v>351</v>
      </c>
      <c r="Q65" s="80">
        <f t="shared" si="53"/>
        <v>351</v>
      </c>
      <c r="R65" s="80">
        <v>351</v>
      </c>
      <c r="S65" s="80">
        <v>270</v>
      </c>
      <c r="T65" s="80">
        <v>270</v>
      </c>
      <c r="U65" s="71">
        <v>270</v>
      </c>
      <c r="Y65" s="58"/>
      <c r="Z65" s="34"/>
      <c r="AA65" s="16"/>
      <c r="AC65">
        <f t="shared" si="55"/>
        <v>1.0826210826210827</v>
      </c>
    </row>
    <row r="66" spans="1:29" ht="20.100000000000001" customHeight="1" x14ac:dyDescent="0.35">
      <c r="D66" s="45" t="s">
        <v>126</v>
      </c>
      <c r="E66" s="36">
        <f t="shared" si="11"/>
        <v>400</v>
      </c>
      <c r="F66" s="35">
        <f t="shared" si="11"/>
        <v>250</v>
      </c>
      <c r="G66" s="105"/>
      <c r="H66" s="27">
        <f t="shared" si="12"/>
        <v>400</v>
      </c>
      <c r="I66" s="27">
        <f t="shared" si="12"/>
        <v>250</v>
      </c>
      <c r="J66" s="16"/>
      <c r="K66" s="99">
        <f t="shared" si="0"/>
        <v>375</v>
      </c>
      <c r="L66" s="99">
        <f t="shared" si="1"/>
        <v>225</v>
      </c>
      <c r="M66" s="16"/>
      <c r="N66" s="124">
        <v>150</v>
      </c>
      <c r="O66" s="80">
        <v>132.6</v>
      </c>
      <c r="P66" s="80">
        <v>132.6</v>
      </c>
      <c r="Q66" s="80">
        <f t="shared" si="53"/>
        <v>132.6</v>
      </c>
      <c r="R66" s="80">
        <v>132.6</v>
      </c>
      <c r="S66" s="80">
        <v>102</v>
      </c>
      <c r="T66" s="80">
        <v>102</v>
      </c>
      <c r="U66" s="71">
        <v>102</v>
      </c>
      <c r="Y66" s="58"/>
      <c r="Z66" s="34"/>
      <c r="AA66" s="16"/>
      <c r="AC66">
        <f t="shared" si="55"/>
        <v>1.1312217194570136</v>
      </c>
    </row>
    <row r="67" spans="1:29" ht="20.100000000000001" customHeight="1" x14ac:dyDescent="0.35">
      <c r="D67" s="45" t="s">
        <v>142</v>
      </c>
      <c r="E67" s="36">
        <f t="shared" si="11"/>
        <v>2350</v>
      </c>
      <c r="F67" s="35">
        <f t="shared" si="11"/>
        <v>1400</v>
      </c>
      <c r="G67" s="105"/>
      <c r="H67" s="27">
        <f t="shared" si="12"/>
        <v>2350</v>
      </c>
      <c r="I67" s="27">
        <f t="shared" si="12"/>
        <v>1400</v>
      </c>
      <c r="J67" s="16"/>
      <c r="K67" s="99">
        <f t="shared" si="0"/>
        <v>2325</v>
      </c>
      <c r="L67" s="99">
        <f t="shared" si="1"/>
        <v>1395</v>
      </c>
      <c r="M67" s="16"/>
      <c r="N67" s="124">
        <v>930</v>
      </c>
      <c r="O67" s="80">
        <v>853.125</v>
      </c>
      <c r="P67" s="80">
        <v>853.125</v>
      </c>
      <c r="Q67" s="80">
        <f t="shared" si="53"/>
        <v>853.125</v>
      </c>
      <c r="R67" s="80">
        <v>853.125</v>
      </c>
      <c r="S67" s="80">
        <v>656.25</v>
      </c>
      <c r="T67" s="80">
        <v>656.25</v>
      </c>
      <c r="U67" s="71">
        <v>656.25</v>
      </c>
      <c r="Y67" s="58"/>
      <c r="Z67" s="34"/>
      <c r="AA67" s="16"/>
      <c r="AC67">
        <f t="shared" si="55"/>
        <v>1.09010989010989</v>
      </c>
    </row>
    <row r="68" spans="1:29" ht="20.100000000000001" customHeight="1" x14ac:dyDescent="0.35">
      <c r="A68" s="22" t="s">
        <v>206</v>
      </c>
      <c r="B68" s="22">
        <v>536</v>
      </c>
      <c r="C68" t="s">
        <v>70</v>
      </c>
      <c r="D68" s="45" t="s">
        <v>12</v>
      </c>
      <c r="E68" s="36">
        <f t="shared" si="11"/>
        <v>8750</v>
      </c>
      <c r="F68" s="35">
        <f t="shared" si="11"/>
        <v>5250</v>
      </c>
      <c r="G68" s="105"/>
      <c r="H68" s="27">
        <f t="shared" si="12"/>
        <v>8750</v>
      </c>
      <c r="I68" s="27">
        <f t="shared" si="12"/>
        <v>5250</v>
      </c>
      <c r="J68" s="16"/>
      <c r="K68" s="99">
        <f t="shared" si="0"/>
        <v>8750</v>
      </c>
      <c r="L68" s="99">
        <f t="shared" si="1"/>
        <v>5250</v>
      </c>
      <c r="M68" s="16"/>
      <c r="N68" s="119">
        <v>3500</v>
      </c>
      <c r="O68" s="80">
        <v>3500</v>
      </c>
      <c r="P68" s="80">
        <v>3500</v>
      </c>
      <c r="Q68" s="80">
        <v>3500</v>
      </c>
      <c r="R68" s="80">
        <v>1269.3980000000001</v>
      </c>
      <c r="S68" s="80">
        <v>976.46</v>
      </c>
      <c r="T68" s="80">
        <v>976.46</v>
      </c>
      <c r="U68" s="71">
        <v>1288.9304999999999</v>
      </c>
      <c r="V68" s="62">
        <v>1031.1443999999999</v>
      </c>
      <c r="W68" s="62">
        <v>1031.1443999999999</v>
      </c>
      <c r="X68" s="62">
        <f t="shared" ref="X68" si="57">Y68*1.25</f>
        <v>976.46249999999998</v>
      </c>
      <c r="Y68" s="58">
        <v>781.17</v>
      </c>
      <c r="Z68" s="34" t="s">
        <v>105</v>
      </c>
      <c r="AA68" s="16"/>
      <c r="AC68">
        <f t="shared" si="55"/>
        <v>1</v>
      </c>
    </row>
    <row r="69" spans="1:29" ht="20.100000000000001" customHeight="1" x14ac:dyDescent="0.35">
      <c r="A69" s="22" t="s">
        <v>204</v>
      </c>
      <c r="B69" s="22" t="s">
        <v>48</v>
      </c>
      <c r="C69" t="s">
        <v>73</v>
      </c>
      <c r="D69" s="45" t="s">
        <v>103</v>
      </c>
      <c r="E69" s="36">
        <f t="shared" si="11"/>
        <v>850</v>
      </c>
      <c r="F69" s="35">
        <f t="shared" si="11"/>
        <v>500</v>
      </c>
      <c r="G69" s="105"/>
      <c r="H69" s="27">
        <f t="shared" si="12"/>
        <v>850</v>
      </c>
      <c r="I69" s="27">
        <f t="shared" si="12"/>
        <v>500</v>
      </c>
      <c r="J69" s="16"/>
      <c r="K69" s="99">
        <f t="shared" si="0"/>
        <v>825</v>
      </c>
      <c r="L69" s="99">
        <f t="shared" si="1"/>
        <v>495</v>
      </c>
      <c r="M69" s="16"/>
      <c r="N69" s="119">
        <v>330</v>
      </c>
      <c r="O69" s="80">
        <v>304.59000000000003</v>
      </c>
      <c r="P69" s="80">
        <v>304.59000000000003</v>
      </c>
      <c r="Q69" s="80">
        <f t="shared" si="53"/>
        <v>304.59000000000003</v>
      </c>
      <c r="R69" s="80">
        <v>304.59000000000003</v>
      </c>
      <c r="S69" s="80">
        <v>234.3</v>
      </c>
      <c r="T69" s="80">
        <f t="shared" si="14"/>
        <v>234.3</v>
      </c>
      <c r="U69" s="71">
        <v>234.3</v>
      </c>
      <c r="V69" s="62">
        <v>187.44</v>
      </c>
      <c r="W69" s="62">
        <v>187.44</v>
      </c>
      <c r="X69" s="62">
        <f t="shared" si="15"/>
        <v>177.5</v>
      </c>
      <c r="Y69" s="58">
        <v>142</v>
      </c>
      <c r="Z69" s="34"/>
      <c r="AA69" s="16"/>
      <c r="AC69">
        <f t="shared" si="55"/>
        <v>1.0834236186348862</v>
      </c>
    </row>
    <row r="70" spans="1:29" ht="20.100000000000001" customHeight="1" x14ac:dyDescent="0.35">
      <c r="A70" s="22" t="s">
        <v>204</v>
      </c>
      <c r="B70" s="22" t="s">
        <v>49</v>
      </c>
      <c r="C70" t="s">
        <v>74</v>
      </c>
      <c r="D70" s="45" t="s">
        <v>102</v>
      </c>
      <c r="E70" s="36">
        <f t="shared" si="11"/>
        <v>1750</v>
      </c>
      <c r="F70" s="35">
        <f t="shared" si="11"/>
        <v>1050</v>
      </c>
      <c r="G70" s="105"/>
      <c r="H70" s="27">
        <f t="shared" si="12"/>
        <v>1750</v>
      </c>
      <c r="I70" s="27">
        <f t="shared" si="12"/>
        <v>1050</v>
      </c>
      <c r="J70" s="16"/>
      <c r="K70" s="99">
        <f t="shared" si="0"/>
        <v>1725</v>
      </c>
      <c r="L70" s="99">
        <f t="shared" si="1"/>
        <v>1035</v>
      </c>
      <c r="M70" s="16"/>
      <c r="N70" s="119">
        <v>690</v>
      </c>
      <c r="O70" s="80">
        <v>624.19499999999994</v>
      </c>
      <c r="P70" s="80">
        <v>624.19499999999994</v>
      </c>
      <c r="Q70" s="80">
        <f t="shared" si="53"/>
        <v>624.19499999999994</v>
      </c>
      <c r="R70" s="80">
        <v>624.19499999999994</v>
      </c>
      <c r="S70" s="80">
        <v>480.15</v>
      </c>
      <c r="T70" s="80">
        <f t="shared" si="14"/>
        <v>480.15</v>
      </c>
      <c r="U70" s="71">
        <v>480.15</v>
      </c>
      <c r="V70" s="62">
        <v>384.12</v>
      </c>
      <c r="W70" s="62">
        <v>384.12</v>
      </c>
      <c r="X70" s="62">
        <f t="shared" si="15"/>
        <v>363.75</v>
      </c>
      <c r="Y70" s="58">
        <v>291</v>
      </c>
      <c r="Z70" s="34"/>
      <c r="AA70" s="16"/>
      <c r="AC70">
        <f t="shared" si="55"/>
        <v>1.1054237858361571</v>
      </c>
    </row>
    <row r="71" spans="1:29" ht="20.100000000000001" customHeight="1" x14ac:dyDescent="0.35">
      <c r="B71" s="22" t="s">
        <v>205</v>
      </c>
      <c r="D71" s="45" t="s">
        <v>177</v>
      </c>
      <c r="E71" s="36">
        <f t="shared" si="11"/>
        <v>23750</v>
      </c>
      <c r="F71" s="35">
        <f t="shared" si="11"/>
        <v>14250</v>
      </c>
      <c r="G71" s="105"/>
      <c r="H71" s="27">
        <f t="shared" si="12"/>
        <v>23750</v>
      </c>
      <c r="I71" s="27">
        <f t="shared" si="12"/>
        <v>14250</v>
      </c>
      <c r="J71" s="16"/>
      <c r="K71" s="99">
        <f t="shared" si="0"/>
        <v>23750</v>
      </c>
      <c r="L71" s="99">
        <f t="shared" si="1"/>
        <v>14250</v>
      </c>
      <c r="M71" s="16"/>
      <c r="N71" s="119">
        <v>9500</v>
      </c>
      <c r="O71" s="58">
        <v>9500</v>
      </c>
      <c r="P71" s="58"/>
      <c r="Y71" s="58"/>
      <c r="Z71" s="55" t="s">
        <v>205</v>
      </c>
      <c r="AA71" s="16"/>
      <c r="AB71">
        <v>9500</v>
      </c>
      <c r="AC71" t="e">
        <f t="shared" si="55"/>
        <v>#DIV/0!</v>
      </c>
    </row>
    <row r="72" spans="1:29" ht="20.100000000000001" customHeight="1" x14ac:dyDescent="0.35">
      <c r="B72" s="22" t="s">
        <v>205</v>
      </c>
      <c r="D72" s="45" t="s">
        <v>109</v>
      </c>
      <c r="E72" s="36">
        <f t="shared" si="11"/>
        <v>40000</v>
      </c>
      <c r="F72" s="35">
        <f t="shared" si="11"/>
        <v>24000</v>
      </c>
      <c r="G72" s="105"/>
      <c r="H72" s="27">
        <f t="shared" si="12"/>
        <v>40000</v>
      </c>
      <c r="I72" s="27">
        <f t="shared" si="12"/>
        <v>24000</v>
      </c>
      <c r="J72" s="16"/>
      <c r="K72" s="99">
        <f t="shared" si="0"/>
        <v>40000</v>
      </c>
      <c r="L72" s="99">
        <f t="shared" si="1"/>
        <v>24000</v>
      </c>
      <c r="M72" s="16"/>
      <c r="N72" s="119">
        <v>16000</v>
      </c>
      <c r="O72" s="58">
        <v>16000</v>
      </c>
      <c r="P72" s="80">
        <v>5318.181818181818</v>
      </c>
      <c r="Q72" s="80">
        <f t="shared" si="53"/>
        <v>1304.1600000000001</v>
      </c>
      <c r="R72" s="80">
        <v>5318.181818181818</v>
      </c>
      <c r="S72" s="80">
        <v>4090.9090909090905</v>
      </c>
      <c r="T72" s="80">
        <f t="shared" si="14"/>
        <v>1003.2</v>
      </c>
      <c r="U72" s="71">
        <v>4090.9090909090905</v>
      </c>
      <c r="V72" s="62">
        <v>3272.7272727272725</v>
      </c>
      <c r="W72" s="62">
        <v>802.56000000000006</v>
      </c>
      <c r="X72" s="62">
        <f>Y72*1.25</f>
        <v>760</v>
      </c>
      <c r="Y72" s="58">
        <v>608</v>
      </c>
      <c r="Z72" s="55" t="s">
        <v>205</v>
      </c>
      <c r="AA72" s="16"/>
      <c r="AB72">
        <v>16000</v>
      </c>
      <c r="AC72">
        <f t="shared" si="55"/>
        <v>3.0085470085470085</v>
      </c>
    </row>
    <row r="73" spans="1:29" ht="20.100000000000001" customHeight="1" x14ac:dyDescent="0.35">
      <c r="B73" s="22" t="s">
        <v>205</v>
      </c>
      <c r="D73" s="45" t="s">
        <v>113</v>
      </c>
      <c r="E73" s="36">
        <f t="shared" si="11"/>
        <v>45000</v>
      </c>
      <c r="F73" s="35">
        <f t="shared" si="11"/>
        <v>27000</v>
      </c>
      <c r="G73" s="105"/>
      <c r="H73" s="27">
        <f t="shared" si="12"/>
        <v>45000</v>
      </c>
      <c r="I73" s="27">
        <f t="shared" si="12"/>
        <v>27000</v>
      </c>
      <c r="J73" s="16"/>
      <c r="K73" s="99">
        <f t="shared" si="0"/>
        <v>45000</v>
      </c>
      <c r="L73" s="99">
        <f t="shared" si="1"/>
        <v>27000</v>
      </c>
      <c r="M73" s="16"/>
      <c r="N73" s="119">
        <v>18000</v>
      </c>
      <c r="O73" s="58">
        <v>18000</v>
      </c>
      <c r="P73" s="80">
        <v>6795.4545454545441</v>
      </c>
      <c r="Q73" s="80">
        <f t="shared" si="53"/>
        <v>1304.1600000000001</v>
      </c>
      <c r="R73" s="80">
        <v>6795.4545454545441</v>
      </c>
      <c r="S73" s="80">
        <v>5227.2727272727261</v>
      </c>
      <c r="T73" s="80">
        <f t="shared" si="14"/>
        <v>1003.2</v>
      </c>
      <c r="U73" s="71">
        <v>5227.2727272727261</v>
      </c>
      <c r="V73" s="62">
        <v>4181.8181818181811</v>
      </c>
      <c r="W73" s="62">
        <v>802.56000000000006</v>
      </c>
      <c r="X73" s="62">
        <f t="shared" ref="X73" si="58">Y73*1.25</f>
        <v>760</v>
      </c>
      <c r="Y73" s="58">
        <v>608</v>
      </c>
      <c r="Z73" s="55" t="s">
        <v>205</v>
      </c>
      <c r="AA73" s="16"/>
      <c r="AB73">
        <v>18000</v>
      </c>
      <c r="AC73">
        <f t="shared" si="55"/>
        <v>2.6488294314381275</v>
      </c>
    </row>
    <row r="74" spans="1:29" ht="20.100000000000001" customHeight="1" x14ac:dyDescent="0.35">
      <c r="B74" s="22" t="s">
        <v>205</v>
      </c>
      <c r="D74" s="45" t="s">
        <v>178</v>
      </c>
      <c r="E74" s="36">
        <f t="shared" si="11"/>
        <v>50000</v>
      </c>
      <c r="F74" s="35">
        <f t="shared" si="11"/>
        <v>30000</v>
      </c>
      <c r="G74" s="105"/>
      <c r="H74" s="27">
        <f t="shared" si="12"/>
        <v>50000</v>
      </c>
      <c r="I74" s="27">
        <f t="shared" si="12"/>
        <v>30000</v>
      </c>
      <c r="J74" s="16"/>
      <c r="K74" s="99">
        <f t="shared" si="0"/>
        <v>50000</v>
      </c>
      <c r="L74" s="99">
        <f t="shared" si="1"/>
        <v>30000</v>
      </c>
      <c r="M74" s="16"/>
      <c r="N74" s="119">
        <v>20000</v>
      </c>
      <c r="O74" s="58">
        <v>20000</v>
      </c>
      <c r="P74" s="58"/>
      <c r="Y74" s="58"/>
      <c r="Z74" s="55" t="s">
        <v>205</v>
      </c>
      <c r="AA74" s="16"/>
      <c r="AB74">
        <v>20000</v>
      </c>
      <c r="AC74" t="e">
        <f t="shared" si="55"/>
        <v>#DIV/0!</v>
      </c>
    </row>
    <row r="75" spans="1:29" ht="20.100000000000001" customHeight="1" x14ac:dyDescent="0.35">
      <c r="D75" s="45" t="s">
        <v>138</v>
      </c>
      <c r="E75" s="36">
        <f t="shared" si="11"/>
        <v>14500</v>
      </c>
      <c r="F75" s="35">
        <f t="shared" si="11"/>
        <v>8700</v>
      </c>
      <c r="G75" s="105"/>
      <c r="H75" s="27">
        <f t="shared" si="12"/>
        <v>14500</v>
      </c>
      <c r="I75" s="27">
        <f t="shared" si="12"/>
        <v>8700</v>
      </c>
      <c r="J75" s="16"/>
      <c r="K75" s="99">
        <f t="shared" si="0"/>
        <v>14453.613281250002</v>
      </c>
      <c r="L75" s="99">
        <f t="shared" si="1"/>
        <v>8672.1679687500018</v>
      </c>
      <c r="M75" s="16"/>
      <c r="N75" s="124">
        <v>5781.4453125000009</v>
      </c>
      <c r="O75" s="80">
        <v>5255.859375</v>
      </c>
      <c r="P75" s="80">
        <v>5255.859375</v>
      </c>
      <c r="Q75" s="80">
        <f t="shared" si="53"/>
        <v>5255.859375</v>
      </c>
      <c r="R75" s="80">
        <v>5255.859375</v>
      </c>
      <c r="S75" s="80">
        <v>4042.96875</v>
      </c>
      <c r="T75" s="80">
        <v>4042.96875</v>
      </c>
      <c r="U75" s="71">
        <v>4042.96875</v>
      </c>
      <c r="Y75" s="58"/>
      <c r="Z75" s="34"/>
      <c r="AA75" s="16"/>
    </row>
    <row r="76" spans="1:29" ht="20.100000000000001" customHeight="1" x14ac:dyDescent="0.35">
      <c r="D76" s="45" t="s">
        <v>139</v>
      </c>
      <c r="E76" s="36">
        <f t="shared" si="11"/>
        <v>24100</v>
      </c>
      <c r="F76" s="35">
        <f t="shared" si="11"/>
        <v>14500</v>
      </c>
      <c r="G76" s="105"/>
      <c r="H76" s="27">
        <f t="shared" si="12"/>
        <v>24100</v>
      </c>
      <c r="I76" s="27">
        <f t="shared" si="12"/>
        <v>14500</v>
      </c>
      <c r="J76" s="16"/>
      <c r="K76" s="99">
        <f t="shared" si="0"/>
        <v>24089.35546875</v>
      </c>
      <c r="L76" s="99">
        <f t="shared" si="1"/>
        <v>14453.61328125</v>
      </c>
      <c r="M76" s="16"/>
      <c r="N76" s="124">
        <v>9635.7421875</v>
      </c>
      <c r="O76" s="80">
        <v>8759.765625</v>
      </c>
      <c r="P76" s="80">
        <v>8759.765625</v>
      </c>
      <c r="Q76" s="80">
        <f t="shared" si="53"/>
        <v>8759.765625</v>
      </c>
      <c r="R76" s="80">
        <v>8759.765625</v>
      </c>
      <c r="S76" s="80">
        <v>6738.28125</v>
      </c>
      <c r="T76" s="80">
        <v>6738.28125</v>
      </c>
      <c r="U76" s="71">
        <v>6738.28125</v>
      </c>
      <c r="Y76" s="58"/>
      <c r="Z76" s="34"/>
      <c r="AA76" s="16"/>
    </row>
    <row r="77" spans="1:29" ht="20.100000000000001" customHeight="1" x14ac:dyDescent="0.35">
      <c r="D77" s="45" t="s">
        <v>140</v>
      </c>
      <c r="E77" s="36">
        <f t="shared" si="11"/>
        <v>15100</v>
      </c>
      <c r="F77" s="35">
        <f t="shared" si="11"/>
        <v>9050</v>
      </c>
      <c r="G77" s="105"/>
      <c r="H77" s="27">
        <f t="shared" si="12"/>
        <v>15100</v>
      </c>
      <c r="I77" s="27">
        <f t="shared" si="12"/>
        <v>9050</v>
      </c>
      <c r="J77" s="16"/>
      <c r="K77" s="99">
        <f t="shared" si="0"/>
        <v>15072.423437500001</v>
      </c>
      <c r="L77" s="99">
        <f t="shared" si="1"/>
        <v>9043.4540625000009</v>
      </c>
      <c r="M77" s="16"/>
      <c r="N77" s="124">
        <v>6028.9693750000006</v>
      </c>
      <c r="O77" s="80">
        <v>5480.8812500000004</v>
      </c>
      <c r="P77" s="80">
        <v>5480.8812500000004</v>
      </c>
      <c r="Q77" s="80">
        <f t="shared" si="53"/>
        <v>5480.8812500000004</v>
      </c>
      <c r="R77" s="80">
        <v>5480.8812500000004</v>
      </c>
      <c r="S77" s="80">
        <v>4216.0625</v>
      </c>
      <c r="T77" s="80">
        <v>4216.0625</v>
      </c>
      <c r="U77" s="71">
        <v>4216.0625</v>
      </c>
      <c r="Y77" s="58"/>
      <c r="Z77" s="34"/>
      <c r="AA77" s="16"/>
    </row>
    <row r="78" spans="1:29" ht="20.100000000000001" customHeight="1" x14ac:dyDescent="0.35">
      <c r="D78" s="45" t="s">
        <v>141</v>
      </c>
      <c r="E78" s="36">
        <f t="shared" si="11"/>
        <v>65000</v>
      </c>
      <c r="F78" s="35">
        <f t="shared" si="11"/>
        <v>39000</v>
      </c>
      <c r="G78" s="105"/>
      <c r="H78" s="27">
        <f t="shared" si="12"/>
        <v>65000</v>
      </c>
      <c r="I78" s="27">
        <f t="shared" si="12"/>
        <v>39000</v>
      </c>
      <c r="J78" s="16"/>
      <c r="K78" s="99">
        <f t="shared" ref="K78:K85" si="59">N78*$K$9</f>
        <v>64990.651171875004</v>
      </c>
      <c r="L78" s="99">
        <f t="shared" ref="L78:L85" si="60">N78*$L$9</f>
        <v>38994.390703125006</v>
      </c>
      <c r="M78" s="16"/>
      <c r="N78" s="124">
        <v>25996.260468750002</v>
      </c>
      <c r="O78" s="80">
        <v>23632.964062499999</v>
      </c>
      <c r="P78" s="80">
        <v>23632.964062499999</v>
      </c>
      <c r="Q78" s="80">
        <f t="shared" si="53"/>
        <v>23632.964062499999</v>
      </c>
      <c r="R78" s="80">
        <v>23632.964062499999</v>
      </c>
      <c r="S78" s="80">
        <v>18179.203125</v>
      </c>
      <c r="T78" s="80">
        <v>18179.203125</v>
      </c>
      <c r="U78" s="71">
        <v>18179.203125</v>
      </c>
      <c r="Y78" s="58"/>
      <c r="Z78" s="34"/>
      <c r="AA78" s="16"/>
    </row>
    <row r="79" spans="1:29" ht="20.100000000000001" customHeight="1" x14ac:dyDescent="0.35">
      <c r="A79" s="22" t="s">
        <v>43</v>
      </c>
      <c r="B79" s="22" t="s">
        <v>44</v>
      </c>
      <c r="D79" s="45" t="s">
        <v>110</v>
      </c>
      <c r="E79" s="36">
        <f t="shared" si="11"/>
        <v>8750</v>
      </c>
      <c r="F79" s="35">
        <f t="shared" si="11"/>
        <v>5250</v>
      </c>
      <c r="G79" s="105"/>
      <c r="H79" s="27">
        <f t="shared" si="12"/>
        <v>8750</v>
      </c>
      <c r="I79" s="27">
        <f t="shared" si="12"/>
        <v>5250</v>
      </c>
      <c r="J79" s="16"/>
      <c r="K79" s="99">
        <f t="shared" si="59"/>
        <v>8750</v>
      </c>
      <c r="L79" s="99">
        <f t="shared" si="60"/>
        <v>5250</v>
      </c>
      <c r="M79" s="16"/>
      <c r="N79" s="124">
        <v>3500</v>
      </c>
      <c r="O79" s="80">
        <v>3180</v>
      </c>
      <c r="P79" s="80">
        <v>3180</v>
      </c>
      <c r="Q79" s="80">
        <v>3180</v>
      </c>
      <c r="R79" s="80">
        <v>2585.2272727272725</v>
      </c>
      <c r="S79" s="80">
        <v>1988.6363636363635</v>
      </c>
      <c r="T79" s="80">
        <f t="shared" si="14"/>
        <v>0</v>
      </c>
      <c r="U79" s="71">
        <v>1988.6363636363635</v>
      </c>
      <c r="V79" s="62">
        <v>1590.9090909090908</v>
      </c>
      <c r="W79" s="62">
        <v>0</v>
      </c>
      <c r="X79" s="62">
        <f>Y79*1.25</f>
        <v>0</v>
      </c>
      <c r="Y79" s="58">
        <v>0</v>
      </c>
      <c r="Z79" s="34"/>
      <c r="AA79" s="16"/>
    </row>
    <row r="80" spans="1:29" ht="10.5" customHeight="1" x14ac:dyDescent="0.35">
      <c r="D80" s="67"/>
      <c r="E80" s="68"/>
      <c r="F80" s="69"/>
      <c r="G80" s="105"/>
      <c r="H80" s="27">
        <f t="shared" si="12"/>
        <v>0</v>
      </c>
      <c r="I80" s="27">
        <f t="shared" si="12"/>
        <v>0</v>
      </c>
      <c r="J80" s="16"/>
      <c r="K80" s="99">
        <f t="shared" si="59"/>
        <v>0</v>
      </c>
      <c r="L80" s="99">
        <f t="shared" si="60"/>
        <v>0</v>
      </c>
      <c r="M80" s="16"/>
      <c r="Y80" s="58"/>
      <c r="Z80" s="34"/>
      <c r="AA80" s="16"/>
    </row>
    <row r="81" spans="1:27" ht="20.100000000000001" customHeight="1" x14ac:dyDescent="0.35">
      <c r="D81" s="94" t="s">
        <v>115</v>
      </c>
      <c r="E81" s="68"/>
      <c r="F81" s="69"/>
      <c r="G81" s="106"/>
      <c r="H81" s="27">
        <f t="shared" si="12"/>
        <v>0</v>
      </c>
      <c r="I81" s="27">
        <f t="shared" si="12"/>
        <v>0</v>
      </c>
      <c r="J81" s="16"/>
      <c r="K81" s="99">
        <f t="shared" si="59"/>
        <v>0</v>
      </c>
      <c r="L81" s="99">
        <f t="shared" si="60"/>
        <v>0</v>
      </c>
    </row>
    <row r="82" spans="1:27" ht="20.100000000000001" customHeight="1" x14ac:dyDescent="0.35">
      <c r="A82" s="107" t="s">
        <v>46</v>
      </c>
      <c r="B82" s="110">
        <v>4883</v>
      </c>
      <c r="C82" s="111"/>
      <c r="D82" s="45" t="s">
        <v>173</v>
      </c>
      <c r="E82" s="36">
        <v>16500</v>
      </c>
      <c r="F82" s="35">
        <v>11000</v>
      </c>
      <c r="G82" s="106"/>
      <c r="H82" s="27" t="e">
        <f t="shared" ref="H82:I85" si="61">MROUND(K82+24,50)</f>
        <v>#VALUE!</v>
      </c>
      <c r="I82" s="27" t="e">
        <f t="shared" si="61"/>
        <v>#VALUE!</v>
      </c>
      <c r="J82" s="16"/>
      <c r="K82" s="99" t="e">
        <f t="shared" si="59"/>
        <v>#VALUE!</v>
      </c>
      <c r="L82" s="99" t="e">
        <f t="shared" si="60"/>
        <v>#VALUE!</v>
      </c>
      <c r="N82" s="123" t="s">
        <v>174</v>
      </c>
      <c r="O82" s="108" t="s">
        <v>174</v>
      </c>
      <c r="P82" s="108" t="s">
        <v>174</v>
      </c>
      <c r="Q82" s="109"/>
      <c r="R82" s="109">
        <v>4943.1818181818171</v>
      </c>
      <c r="S82" s="109">
        <v>4119.3181818181811</v>
      </c>
      <c r="T82" s="109">
        <f t="shared" si="14"/>
        <v>0</v>
      </c>
      <c r="U82" s="109">
        <v>4119.3181818181811</v>
      </c>
      <c r="V82" s="109">
        <v>3295.454545454545</v>
      </c>
      <c r="W82" s="109"/>
      <c r="X82" s="109"/>
      <c r="Y82" s="109"/>
      <c r="Z82" s="109"/>
    </row>
    <row r="83" spans="1:27" ht="20.100000000000001" customHeight="1" x14ac:dyDescent="0.35">
      <c r="A83" s="22" t="s">
        <v>46</v>
      </c>
      <c r="D83" s="45" t="s">
        <v>116</v>
      </c>
      <c r="E83" s="36">
        <f t="shared" ref="E83:F85" si="62">H83</f>
        <v>1500</v>
      </c>
      <c r="F83" s="35">
        <f t="shared" si="62"/>
        <v>900</v>
      </c>
      <c r="G83" s="106"/>
      <c r="H83" s="27">
        <f t="shared" si="61"/>
        <v>1500</v>
      </c>
      <c r="I83" s="27">
        <f t="shared" si="61"/>
        <v>900</v>
      </c>
      <c r="J83" s="16"/>
      <c r="K83" s="99">
        <f t="shared" si="59"/>
        <v>1500</v>
      </c>
      <c r="L83" s="99">
        <f t="shared" si="60"/>
        <v>900</v>
      </c>
      <c r="N83" s="119">
        <v>600</v>
      </c>
      <c r="O83" s="113">
        <v>600</v>
      </c>
      <c r="P83" s="113">
        <v>600</v>
      </c>
      <c r="Q83" s="80">
        <v>300</v>
      </c>
      <c r="R83" s="80">
        <v>177.27272727272725</v>
      </c>
      <c r="S83" s="80">
        <v>147.72727272727272</v>
      </c>
      <c r="T83" s="80">
        <f t="shared" si="14"/>
        <v>0</v>
      </c>
      <c r="U83" s="71">
        <v>147.72727272727272</v>
      </c>
      <c r="V83" s="62">
        <v>118.18181818181817</v>
      </c>
      <c r="Z83" s="31" t="s">
        <v>175</v>
      </c>
    </row>
    <row r="84" spans="1:27" ht="20.100000000000001" customHeight="1" x14ac:dyDescent="0.35">
      <c r="A84" s="22" t="s">
        <v>46</v>
      </c>
      <c r="B84" s="22">
        <v>4883</v>
      </c>
      <c r="D84" s="45" t="s">
        <v>117</v>
      </c>
      <c r="E84" s="36">
        <f t="shared" si="62"/>
        <v>2500</v>
      </c>
      <c r="F84" s="35">
        <f t="shared" si="62"/>
        <v>1500</v>
      </c>
      <c r="G84" s="106"/>
      <c r="H84" s="27">
        <f t="shared" si="61"/>
        <v>2500</v>
      </c>
      <c r="I84" s="27">
        <f t="shared" si="61"/>
        <v>1500</v>
      </c>
      <c r="J84" s="16"/>
      <c r="K84" s="99">
        <f t="shared" si="59"/>
        <v>2500</v>
      </c>
      <c r="L84" s="99">
        <f t="shared" si="60"/>
        <v>1500</v>
      </c>
      <c r="N84" s="119">
        <v>1000</v>
      </c>
      <c r="O84" s="113">
        <v>1000</v>
      </c>
      <c r="P84" s="113">
        <v>1000</v>
      </c>
      <c r="Q84" s="80">
        <v>450</v>
      </c>
      <c r="R84" s="80">
        <v>354.5454545454545</v>
      </c>
      <c r="S84" s="80">
        <v>295.45454545454544</v>
      </c>
      <c r="T84" s="80">
        <f t="shared" si="14"/>
        <v>0</v>
      </c>
      <c r="U84" s="71">
        <v>295.45454545454544</v>
      </c>
      <c r="V84" s="62">
        <v>236.36363636363635</v>
      </c>
      <c r="Z84" s="31" t="s">
        <v>176</v>
      </c>
    </row>
    <row r="85" spans="1:27" ht="20.100000000000001" customHeight="1" x14ac:dyDescent="0.35">
      <c r="A85" s="115" t="s">
        <v>42</v>
      </c>
      <c r="B85" s="22">
        <v>4883</v>
      </c>
      <c r="D85" s="45" t="s">
        <v>118</v>
      </c>
      <c r="E85" s="36">
        <f t="shared" si="62"/>
        <v>4500</v>
      </c>
      <c r="F85" s="35">
        <f t="shared" si="62"/>
        <v>2700</v>
      </c>
      <c r="G85" s="106"/>
      <c r="H85" s="27">
        <f t="shared" si="61"/>
        <v>4500</v>
      </c>
      <c r="I85" s="27">
        <f t="shared" si="61"/>
        <v>2700</v>
      </c>
      <c r="J85" s="16"/>
      <c r="K85" s="99">
        <f t="shared" si="59"/>
        <v>4500</v>
      </c>
      <c r="L85" s="99">
        <f t="shared" si="60"/>
        <v>2700</v>
      </c>
      <c r="N85" s="119">
        <v>1800</v>
      </c>
      <c r="O85" s="112">
        <v>1800</v>
      </c>
      <c r="P85" s="112">
        <v>1800</v>
      </c>
      <c r="Q85" s="80">
        <v>826</v>
      </c>
      <c r="R85" s="80">
        <v>545.45454545454538</v>
      </c>
      <c r="S85" s="80">
        <v>454.5454545454545</v>
      </c>
      <c r="T85" s="80">
        <f t="shared" si="14"/>
        <v>0</v>
      </c>
      <c r="U85" s="71">
        <v>454.5454545454545</v>
      </c>
      <c r="V85" s="62">
        <v>363.63636363636363</v>
      </c>
      <c r="Z85" s="114" t="s">
        <v>119</v>
      </c>
    </row>
    <row r="86" spans="1:27" ht="12.75" customHeight="1" x14ac:dyDescent="0.35">
      <c r="D86" s="86"/>
      <c r="E86" s="87"/>
      <c r="F86" s="88"/>
      <c r="G86" s="106"/>
      <c r="H86" s="27"/>
      <c r="I86" s="27"/>
      <c r="J86" s="16"/>
      <c r="K86" s="99"/>
      <c r="L86" s="99"/>
    </row>
    <row r="87" spans="1:27" ht="20.100000000000001" customHeight="1" x14ac:dyDescent="0.35">
      <c r="D87" s="66"/>
      <c r="E87" s="68"/>
      <c r="F87" s="69"/>
      <c r="H87" s="27"/>
      <c r="I87" s="27"/>
      <c r="J87" s="16"/>
      <c r="K87" s="99"/>
      <c r="L87" s="99"/>
    </row>
    <row r="88" spans="1:27" ht="20.100000000000001" customHeight="1" x14ac:dyDescent="0.35">
      <c r="A88" s="22" t="s">
        <v>46</v>
      </c>
      <c r="B88" s="22">
        <v>4883</v>
      </c>
      <c r="D88" s="90" t="s">
        <v>153</v>
      </c>
      <c r="E88" s="68">
        <f t="shared" ref="E88:F92" si="63">H88</f>
        <v>8100</v>
      </c>
      <c r="F88" s="89">
        <f t="shared" si="63"/>
        <v>5100</v>
      </c>
      <c r="H88" s="84">
        <f t="shared" ref="H88:I93" si="64">MROUND(K88+20,50)</f>
        <v>8100</v>
      </c>
      <c r="I88" s="84">
        <f t="shared" si="64"/>
        <v>5100</v>
      </c>
      <c r="J88" s="16"/>
      <c r="K88" s="103">
        <f>N88*2.7</f>
        <v>8100.0000000000009</v>
      </c>
      <c r="L88" s="103">
        <f>N88*1.7</f>
        <v>5100</v>
      </c>
      <c r="N88" s="119">
        <v>3000</v>
      </c>
      <c r="O88" s="80">
        <v>3000</v>
      </c>
      <c r="P88" s="80">
        <v>3000</v>
      </c>
      <c r="Q88" s="80">
        <v>3000</v>
      </c>
      <c r="R88" s="80">
        <v>3000</v>
      </c>
      <c r="S88" s="80">
        <v>2732</v>
      </c>
      <c r="T88" s="80">
        <v>2732</v>
      </c>
      <c r="U88" s="53">
        <v>2540</v>
      </c>
      <c r="V88" s="62">
        <v>2731.9367000000002</v>
      </c>
    </row>
    <row r="89" spans="1:27" ht="20.100000000000001" customHeight="1" x14ac:dyDescent="0.35">
      <c r="A89" s="22" t="s">
        <v>46</v>
      </c>
      <c r="B89" s="22">
        <v>4883</v>
      </c>
      <c r="D89" s="90" t="s">
        <v>156</v>
      </c>
      <c r="E89" s="68">
        <f t="shared" si="63"/>
        <v>12500</v>
      </c>
      <c r="F89" s="89">
        <f t="shared" si="63"/>
        <v>7500</v>
      </c>
      <c r="H89" s="27">
        <f t="shared" si="64"/>
        <v>12500</v>
      </c>
      <c r="I89" s="27">
        <f t="shared" si="64"/>
        <v>7500</v>
      </c>
      <c r="J89" s="16"/>
      <c r="K89" s="99">
        <f>N89*$K$9</f>
        <v>12500</v>
      </c>
      <c r="L89" s="99">
        <f>N89*$L$9</f>
        <v>7500</v>
      </c>
      <c r="N89" s="119">
        <v>5000</v>
      </c>
      <c r="O89" s="80">
        <v>5000</v>
      </c>
      <c r="P89" s="80">
        <v>5000</v>
      </c>
      <c r="Q89" s="80">
        <v>5000</v>
      </c>
      <c r="R89" s="80">
        <v>5000</v>
      </c>
      <c r="S89" s="80">
        <v>5000</v>
      </c>
      <c r="T89" s="80">
        <v>5000</v>
      </c>
      <c r="U89" s="78">
        <v>5000</v>
      </c>
    </row>
    <row r="90" spans="1:27" ht="20.100000000000001" customHeight="1" x14ac:dyDescent="0.35">
      <c r="A90" s="22" t="s">
        <v>46</v>
      </c>
      <c r="B90" s="22">
        <v>4883</v>
      </c>
      <c r="D90" s="90" t="s">
        <v>155</v>
      </c>
      <c r="E90" s="68">
        <f t="shared" si="63"/>
        <v>3750</v>
      </c>
      <c r="F90" s="89">
        <f t="shared" si="63"/>
        <v>2250</v>
      </c>
      <c r="H90" s="27">
        <f t="shared" si="64"/>
        <v>3750</v>
      </c>
      <c r="I90" s="27">
        <f t="shared" si="64"/>
        <v>2250</v>
      </c>
      <c r="J90" s="16"/>
      <c r="K90" s="99">
        <f>N90*$K$9</f>
        <v>3749.9999999999995</v>
      </c>
      <c r="L90" s="99">
        <f>N90*$L$9</f>
        <v>2249.9999999999995</v>
      </c>
      <c r="N90" s="119">
        <v>1499.9999999999998</v>
      </c>
      <c r="O90" s="80">
        <v>1499.9999999999998</v>
      </c>
      <c r="P90" s="80">
        <v>1499.9999999999998</v>
      </c>
      <c r="Q90" s="80">
        <v>1499.9999999999998</v>
      </c>
      <c r="R90" s="80">
        <v>1499.9999999999998</v>
      </c>
      <c r="S90" s="80">
        <v>1499.9999999999998</v>
      </c>
      <c r="T90" s="80">
        <v>1499.9999999999998</v>
      </c>
      <c r="U90" s="78">
        <v>1499.9999999999998</v>
      </c>
    </row>
    <row r="91" spans="1:27" ht="20.100000000000001" customHeight="1" x14ac:dyDescent="0.35">
      <c r="A91" s="22" t="s">
        <v>46</v>
      </c>
      <c r="B91" s="22">
        <v>4883</v>
      </c>
      <c r="D91" s="90" t="s">
        <v>157</v>
      </c>
      <c r="E91" s="68">
        <f t="shared" si="63"/>
        <v>550</v>
      </c>
      <c r="F91" s="89">
        <f t="shared" si="63"/>
        <v>350</v>
      </c>
      <c r="H91" s="27">
        <f t="shared" si="64"/>
        <v>550</v>
      </c>
      <c r="I91" s="27">
        <f t="shared" si="64"/>
        <v>350</v>
      </c>
      <c r="J91" s="16"/>
      <c r="K91" s="99">
        <f>N91*$K$9</f>
        <v>512.5</v>
      </c>
      <c r="L91" s="99">
        <f>N91*$L$9</f>
        <v>307.5</v>
      </c>
      <c r="N91" s="119">
        <v>205</v>
      </c>
      <c r="O91" s="80">
        <v>205</v>
      </c>
      <c r="P91" s="80">
        <v>205</v>
      </c>
      <c r="Q91" s="80">
        <v>205</v>
      </c>
      <c r="R91" s="80">
        <v>205</v>
      </c>
      <c r="S91" s="80">
        <v>205</v>
      </c>
      <c r="T91" s="80">
        <v>205</v>
      </c>
      <c r="U91" s="78">
        <v>205</v>
      </c>
    </row>
    <row r="92" spans="1:27" ht="20.100000000000001" customHeight="1" x14ac:dyDescent="0.35">
      <c r="A92" s="22" t="s">
        <v>46</v>
      </c>
      <c r="B92" s="22">
        <v>4883</v>
      </c>
      <c r="D92" s="90" t="s">
        <v>154</v>
      </c>
      <c r="E92" s="68">
        <f t="shared" si="63"/>
        <v>700</v>
      </c>
      <c r="F92" s="89">
        <f t="shared" si="63"/>
        <v>450</v>
      </c>
      <c r="H92" s="27">
        <f t="shared" si="64"/>
        <v>700</v>
      </c>
      <c r="I92" s="27">
        <f t="shared" si="64"/>
        <v>450</v>
      </c>
      <c r="J92" s="16"/>
      <c r="K92" s="99">
        <f>N92*$K$9</f>
        <v>700</v>
      </c>
      <c r="L92" s="99">
        <f>N92*$L$9</f>
        <v>420</v>
      </c>
      <c r="N92" s="119">
        <v>280</v>
      </c>
      <c r="O92" s="80">
        <v>280</v>
      </c>
      <c r="P92" s="80">
        <v>280</v>
      </c>
      <c r="Q92" s="80">
        <v>280</v>
      </c>
      <c r="R92" s="80">
        <v>280</v>
      </c>
      <c r="S92" s="80">
        <v>280</v>
      </c>
      <c r="T92" s="80">
        <v>280</v>
      </c>
      <c r="U92" s="78">
        <v>280</v>
      </c>
    </row>
    <row r="93" spans="1:27" ht="12.75" customHeight="1" x14ac:dyDescent="0.35">
      <c r="H93" s="27">
        <f t="shared" si="64"/>
        <v>0</v>
      </c>
      <c r="I93" s="27">
        <f t="shared" si="64"/>
        <v>0</v>
      </c>
      <c r="J93" s="16"/>
      <c r="K93" s="99">
        <f t="shared" ref="K93" si="65">N93*$K$9</f>
        <v>0</v>
      </c>
      <c r="L93" s="99">
        <f t="shared" ref="L93" si="66">N93*$L$9</f>
        <v>0</v>
      </c>
    </row>
    <row r="94" spans="1:27" ht="21" x14ac:dyDescent="0.35">
      <c r="H94" s="27"/>
      <c r="I94" s="27"/>
      <c r="J94" s="16"/>
      <c r="K94" s="99"/>
      <c r="L94" s="99"/>
    </row>
    <row r="95" spans="1:27" s="62" customFormat="1" ht="21" x14ac:dyDescent="0.3">
      <c r="A95" s="22"/>
      <c r="B95" s="22"/>
      <c r="C95"/>
      <c r="D95"/>
      <c r="E95"/>
      <c r="F95"/>
      <c r="G95" s="11"/>
      <c r="H95" s="85">
        <v>8100</v>
      </c>
      <c r="I95" s="84">
        <v>5200</v>
      </c>
      <c r="J95" s="11"/>
      <c r="K95" s="103" t="s">
        <v>159</v>
      </c>
      <c r="L95" s="103" t="s">
        <v>160</v>
      </c>
      <c r="M95" s="11"/>
      <c r="N95" s="119"/>
      <c r="O95" s="80"/>
      <c r="P95" s="80"/>
      <c r="Q95" s="80"/>
      <c r="R95" s="80"/>
      <c r="S95" s="80"/>
      <c r="T95" s="80"/>
      <c r="U95" s="71"/>
      <c r="Y95" s="31"/>
      <c r="Z95" s="31"/>
      <c r="AA95" s="11"/>
    </row>
    <row r="96" spans="1:27" s="62" customFormat="1" ht="21" x14ac:dyDescent="0.3">
      <c r="A96" s="22"/>
      <c r="B96" s="22"/>
      <c r="C96"/>
      <c r="D96"/>
      <c r="E96"/>
      <c r="F96"/>
      <c r="G96" s="11"/>
      <c r="H96" s="19"/>
      <c r="I96" s="27"/>
      <c r="J96" s="11"/>
      <c r="K96" s="99" t="s">
        <v>161</v>
      </c>
      <c r="L96" s="99" t="s">
        <v>161</v>
      </c>
      <c r="M96" s="11"/>
      <c r="N96" s="119"/>
      <c r="O96" s="80"/>
      <c r="P96" s="80"/>
      <c r="Q96" s="80"/>
      <c r="R96" s="80"/>
      <c r="S96" s="80"/>
      <c r="T96" s="80"/>
      <c r="U96" s="71"/>
      <c r="Y96" s="31"/>
      <c r="Z96" s="31"/>
      <c r="AA96" s="11"/>
    </row>
    <row r="97" spans="1:27" s="62" customFormat="1" ht="21" x14ac:dyDescent="0.3">
      <c r="A97" s="22"/>
      <c r="B97" s="22"/>
      <c r="C97"/>
      <c r="D97"/>
      <c r="E97"/>
      <c r="F97"/>
      <c r="G97" s="11"/>
      <c r="H97" s="19"/>
      <c r="I97" s="27"/>
      <c r="J97" s="11"/>
      <c r="K97" s="99"/>
      <c r="L97" s="99"/>
      <c r="M97" s="11"/>
      <c r="N97" s="119"/>
      <c r="O97" s="80"/>
      <c r="P97" s="80"/>
      <c r="Q97" s="80"/>
      <c r="R97" s="80"/>
      <c r="S97" s="80"/>
      <c r="T97" s="80"/>
      <c r="U97" s="71"/>
      <c r="Y97" s="31"/>
      <c r="Z97" s="31"/>
      <c r="AA97" s="11"/>
    </row>
    <row r="98" spans="1:27" s="62" customFormat="1" ht="21" x14ac:dyDescent="0.3">
      <c r="A98" s="22"/>
      <c r="B98" s="22"/>
      <c r="C98"/>
      <c r="D98"/>
      <c r="E98"/>
      <c r="F98"/>
      <c r="G98" s="11"/>
      <c r="H98" s="19"/>
      <c r="I98" s="27"/>
      <c r="J98" s="11"/>
      <c r="K98" s="99"/>
      <c r="L98" s="99"/>
      <c r="M98" s="11"/>
      <c r="N98" s="119"/>
      <c r="O98" s="80"/>
      <c r="P98" s="80"/>
      <c r="Q98" s="80"/>
      <c r="R98" s="80"/>
      <c r="S98" s="80"/>
      <c r="T98" s="80"/>
      <c r="U98" s="71"/>
      <c r="Y98" s="31"/>
      <c r="Z98" s="31"/>
      <c r="AA98" s="11"/>
    </row>
    <row r="99" spans="1:27" s="62" customFormat="1" ht="20.100000000000001" customHeight="1" x14ac:dyDescent="0.35">
      <c r="A99" s="22"/>
      <c r="B99" s="22"/>
      <c r="C99"/>
      <c r="D99" s="66" t="s">
        <v>99</v>
      </c>
      <c r="E99" s="68"/>
      <c r="F99" s="69"/>
      <c r="G99" s="11"/>
      <c r="H99" s="27"/>
      <c r="I99" s="27"/>
      <c r="J99" s="16"/>
      <c r="K99" s="99"/>
      <c r="L99" s="99"/>
      <c r="M99" s="11"/>
      <c r="N99" s="119"/>
      <c r="O99" s="80"/>
      <c r="P99" s="80"/>
      <c r="Q99" s="80"/>
      <c r="R99" s="80"/>
      <c r="S99" s="80"/>
      <c r="T99" s="80"/>
      <c r="U99" s="71"/>
      <c r="Y99" s="31"/>
      <c r="Z99" s="31"/>
      <c r="AA99" s="11"/>
    </row>
    <row r="100" spans="1:27" s="62" customFormat="1" ht="20.100000000000001" customHeight="1" x14ac:dyDescent="0.35">
      <c r="A100" s="22" t="s">
        <v>46</v>
      </c>
      <c r="B100" s="22">
        <v>4883</v>
      </c>
      <c r="C100"/>
      <c r="D100" s="79" t="s">
        <v>153</v>
      </c>
      <c r="E100" s="36">
        <v>14000</v>
      </c>
      <c r="F100" s="35">
        <v>7500</v>
      </c>
      <c r="G100" s="11"/>
      <c r="H100" s="27"/>
      <c r="I100" s="27"/>
      <c r="J100" s="16"/>
      <c r="K100" s="99"/>
      <c r="L100" s="99"/>
      <c r="M100" s="11"/>
      <c r="N100" s="119"/>
      <c r="O100" s="80"/>
      <c r="P100" s="80"/>
      <c r="Q100" s="80"/>
      <c r="R100" s="80"/>
      <c r="S100" s="80"/>
      <c r="T100" s="80"/>
      <c r="U100" s="53"/>
      <c r="Y100" s="31"/>
      <c r="Z100" s="31"/>
      <c r="AA100" s="11"/>
    </row>
    <row r="101" spans="1:27" s="62" customFormat="1" ht="20.100000000000001" customHeight="1" x14ac:dyDescent="0.35">
      <c r="A101" s="22" t="s">
        <v>46</v>
      </c>
      <c r="B101" s="22">
        <v>4883</v>
      </c>
      <c r="C101"/>
      <c r="D101" s="79" t="s">
        <v>156</v>
      </c>
      <c r="E101" s="76">
        <v>16500</v>
      </c>
      <c r="F101" s="77">
        <v>11250</v>
      </c>
      <c r="G101" s="11"/>
      <c r="H101" s="27"/>
      <c r="I101" s="27"/>
      <c r="J101" s="16"/>
      <c r="K101" s="99"/>
      <c r="L101" s="99"/>
      <c r="M101" s="11"/>
      <c r="N101" s="119"/>
      <c r="O101" s="80"/>
      <c r="P101" s="80"/>
      <c r="Q101" s="80"/>
      <c r="R101" s="80"/>
      <c r="S101" s="80"/>
      <c r="T101" s="80"/>
      <c r="U101" s="78"/>
      <c r="Y101" s="31"/>
      <c r="Z101" s="31"/>
      <c r="AA101" s="11"/>
    </row>
    <row r="102" spans="1:27" s="62" customFormat="1" ht="20.100000000000001" customHeight="1" x14ac:dyDescent="0.35">
      <c r="A102" s="22" t="s">
        <v>46</v>
      </c>
      <c r="B102" s="22">
        <v>4883</v>
      </c>
      <c r="C102"/>
      <c r="D102" s="79" t="s">
        <v>155</v>
      </c>
      <c r="E102" s="76">
        <v>4950</v>
      </c>
      <c r="F102" s="77">
        <v>3300</v>
      </c>
      <c r="G102" s="11"/>
      <c r="H102" s="27"/>
      <c r="I102" s="27"/>
      <c r="J102" s="16"/>
      <c r="K102" s="99"/>
      <c r="L102" s="99"/>
      <c r="M102" s="11"/>
      <c r="N102" s="119"/>
      <c r="O102" s="80"/>
      <c r="P102" s="80"/>
      <c r="Q102" s="80"/>
      <c r="R102" s="80"/>
      <c r="S102" s="80"/>
      <c r="T102" s="80"/>
      <c r="U102" s="78"/>
      <c r="Y102" s="31"/>
      <c r="Z102" s="31"/>
      <c r="AA102" s="11"/>
    </row>
    <row r="103" spans="1:27" s="62" customFormat="1" ht="20.100000000000001" customHeight="1" x14ac:dyDescent="0.35">
      <c r="A103" s="22" t="s">
        <v>46</v>
      </c>
      <c r="B103" s="22">
        <v>4883</v>
      </c>
      <c r="C103"/>
      <c r="D103" s="79" t="s">
        <v>157</v>
      </c>
      <c r="E103" s="36">
        <v>650</v>
      </c>
      <c r="F103" s="35">
        <v>500</v>
      </c>
      <c r="G103" s="11"/>
      <c r="H103" s="27"/>
      <c r="I103" s="27"/>
      <c r="J103" s="16"/>
      <c r="K103" s="99"/>
      <c r="L103" s="99"/>
      <c r="M103" s="11"/>
      <c r="N103" s="119"/>
      <c r="O103" s="80"/>
      <c r="P103" s="80"/>
      <c r="Q103" s="80"/>
      <c r="R103" s="80"/>
      <c r="S103" s="80"/>
      <c r="T103" s="80"/>
      <c r="U103" s="78"/>
      <c r="Y103" s="31"/>
      <c r="Z103" s="31"/>
      <c r="AA103" s="11"/>
    </row>
    <row r="104" spans="1:27" s="62" customFormat="1" ht="20.100000000000001" customHeight="1" x14ac:dyDescent="0.35">
      <c r="A104" s="22" t="s">
        <v>46</v>
      </c>
      <c r="B104" s="22">
        <v>4883</v>
      </c>
      <c r="C104"/>
      <c r="D104" s="79" t="s">
        <v>162</v>
      </c>
      <c r="E104" s="36">
        <v>1800</v>
      </c>
      <c r="F104" s="35">
        <v>1050</v>
      </c>
      <c r="G104" s="11"/>
      <c r="H104" s="27"/>
      <c r="I104" s="27"/>
      <c r="J104" s="16"/>
      <c r="K104" s="99"/>
      <c r="L104" s="99"/>
      <c r="M104" s="11"/>
      <c r="N104" s="119"/>
      <c r="O104" s="80"/>
      <c r="P104" s="80"/>
      <c r="Q104" s="80"/>
      <c r="R104" s="80"/>
      <c r="S104" s="80"/>
      <c r="T104" s="80"/>
      <c r="U104" s="78"/>
      <c r="Y104" s="31"/>
      <c r="Z104" s="31"/>
      <c r="AA104" s="11"/>
    </row>
    <row r="105" spans="1:27" s="62" customFormat="1" ht="21" x14ac:dyDescent="0.3">
      <c r="A105" s="22"/>
      <c r="B105" s="22"/>
      <c r="C105"/>
      <c r="D105"/>
      <c r="E105"/>
      <c r="F105"/>
      <c r="G105" s="11"/>
      <c r="H105" s="19"/>
      <c r="I105" s="27"/>
      <c r="J105" s="11"/>
      <c r="K105" s="99"/>
      <c r="L105" s="99"/>
      <c r="M105" s="11"/>
      <c r="N105" s="119"/>
      <c r="O105" s="80"/>
      <c r="P105" s="80"/>
      <c r="Q105" s="80"/>
      <c r="R105" s="80"/>
      <c r="S105" s="80"/>
      <c r="T105" s="80"/>
      <c r="U105" s="71"/>
      <c r="Y105" s="31"/>
      <c r="Z105" s="31"/>
      <c r="AA105" s="11"/>
    </row>
    <row r="106" spans="1:27" s="62" customFormat="1" ht="21" x14ac:dyDescent="0.3">
      <c r="A106" s="22"/>
      <c r="B106" s="22"/>
      <c r="C106"/>
      <c r="D106" t="s">
        <v>147</v>
      </c>
      <c r="E106"/>
      <c r="F106"/>
      <c r="G106" s="11"/>
      <c r="H106" s="19"/>
      <c r="I106" s="27"/>
      <c r="J106" s="11"/>
      <c r="K106" s="99"/>
      <c r="L106" s="99"/>
      <c r="M106" s="11"/>
      <c r="N106" s="119"/>
      <c r="O106" s="80"/>
      <c r="P106" s="80"/>
      <c r="Q106" s="80"/>
      <c r="R106" s="80"/>
      <c r="S106" s="80"/>
      <c r="T106" s="80"/>
      <c r="U106" s="71"/>
      <c r="Y106" s="31"/>
      <c r="Z106" s="31"/>
      <c r="AA106" s="11"/>
    </row>
    <row r="107" spans="1:27" s="62" customFormat="1" ht="21" x14ac:dyDescent="0.3">
      <c r="A107" s="22"/>
      <c r="B107" s="22"/>
      <c r="C107"/>
      <c r="D107" t="s">
        <v>143</v>
      </c>
      <c r="E107"/>
      <c r="F107"/>
      <c r="G107" s="11"/>
      <c r="H107" s="19"/>
      <c r="I107" s="27"/>
      <c r="J107" s="11"/>
      <c r="K107" s="99"/>
      <c r="L107" s="99"/>
      <c r="M107" s="11"/>
      <c r="N107" s="119"/>
      <c r="O107" s="80"/>
      <c r="P107" s="80"/>
      <c r="Q107" s="80"/>
      <c r="R107" s="80"/>
      <c r="S107" s="80"/>
      <c r="T107" s="80"/>
      <c r="U107" s="71"/>
      <c r="Y107" s="31"/>
      <c r="Z107" s="31"/>
      <c r="AA107" s="11"/>
    </row>
    <row r="108" spans="1:27" s="62" customFormat="1" ht="21" x14ac:dyDescent="0.3">
      <c r="A108" s="22"/>
      <c r="B108" s="22"/>
      <c r="C108"/>
      <c r="D108" t="s">
        <v>144</v>
      </c>
      <c r="E108"/>
      <c r="F108">
        <v>1.29</v>
      </c>
      <c r="G108" s="11"/>
      <c r="H108" s="19"/>
      <c r="I108" s="27"/>
      <c r="J108" s="11"/>
      <c r="K108" s="99"/>
      <c r="L108" s="99"/>
      <c r="M108" s="11"/>
      <c r="N108" s="119"/>
      <c r="O108" s="80"/>
      <c r="P108" s="80"/>
      <c r="Q108" s="80"/>
      <c r="R108" s="80"/>
      <c r="S108" s="80"/>
      <c r="T108" s="80"/>
      <c r="U108" s="71"/>
      <c r="Y108" s="31"/>
      <c r="Z108" s="31"/>
      <c r="AA108" s="11"/>
    </row>
    <row r="109" spans="1:27" s="62" customFormat="1" ht="21" x14ac:dyDescent="0.3">
      <c r="A109" s="22"/>
      <c r="B109" s="22"/>
      <c r="C109"/>
      <c r="D109" t="s">
        <v>148</v>
      </c>
      <c r="E109"/>
      <c r="F109"/>
      <c r="G109" s="11"/>
      <c r="H109" s="19"/>
      <c r="I109" s="27"/>
      <c r="J109" s="11"/>
      <c r="K109" s="99"/>
      <c r="L109" s="99"/>
      <c r="M109" s="11"/>
      <c r="N109" s="119"/>
      <c r="O109" s="80"/>
      <c r="P109" s="80"/>
      <c r="Q109" s="80"/>
      <c r="R109" s="80"/>
      <c r="S109" s="80"/>
      <c r="T109" s="80"/>
      <c r="U109" s="71"/>
      <c r="Y109" s="31"/>
      <c r="Z109" s="31"/>
      <c r="AA109" s="11"/>
    </row>
    <row r="110" spans="1:27" s="62" customFormat="1" ht="21" x14ac:dyDescent="0.3">
      <c r="A110" s="22"/>
      <c r="B110" s="22"/>
      <c r="C110"/>
      <c r="D110" t="s">
        <v>145</v>
      </c>
      <c r="E110"/>
      <c r="F110"/>
      <c r="G110" s="11"/>
      <c r="H110" s="19"/>
      <c r="I110" s="27"/>
      <c r="J110" s="11"/>
      <c r="K110" s="99"/>
      <c r="L110" s="99"/>
      <c r="M110" s="11"/>
      <c r="N110" s="119"/>
      <c r="O110" s="80"/>
      <c r="P110" s="80"/>
      <c r="Q110" s="80"/>
      <c r="R110" s="80"/>
      <c r="S110" s="80"/>
      <c r="T110" s="80"/>
      <c r="U110" s="71"/>
      <c r="Y110" s="31"/>
      <c r="Z110" s="31"/>
      <c r="AA110" s="11"/>
    </row>
    <row r="111" spans="1:27" s="11" customFormat="1" ht="21" x14ac:dyDescent="0.3">
      <c r="A111" s="22"/>
      <c r="B111" s="22"/>
      <c r="C111"/>
      <c r="D111" t="s">
        <v>146</v>
      </c>
      <c r="E111"/>
      <c r="F111"/>
      <c r="H111" s="19"/>
      <c r="I111" s="27"/>
      <c r="K111" s="99"/>
      <c r="L111" s="99"/>
      <c r="N111" s="119"/>
      <c r="O111" s="80"/>
      <c r="P111" s="80"/>
      <c r="Q111" s="80"/>
      <c r="R111" s="80"/>
      <c r="S111" s="80"/>
      <c r="T111" s="80"/>
      <c r="U111" s="71"/>
      <c r="V111" s="62"/>
      <c r="W111" s="62"/>
      <c r="X111" s="62"/>
      <c r="Y111" s="31"/>
      <c r="Z111" s="31"/>
    </row>
    <row r="112" spans="1:27" s="11" customFormat="1" ht="21" x14ac:dyDescent="0.3">
      <c r="A112" s="22"/>
      <c r="B112" s="22"/>
      <c r="C112"/>
      <c r="D112" t="s">
        <v>149</v>
      </c>
      <c r="E112"/>
      <c r="F112"/>
      <c r="H112" s="19"/>
      <c r="I112" s="27"/>
      <c r="K112" s="99"/>
      <c r="L112" s="99"/>
      <c r="N112" s="119"/>
      <c r="O112" s="80"/>
      <c r="P112" s="80"/>
      <c r="Q112" s="80"/>
      <c r="R112" s="80"/>
      <c r="S112" s="80"/>
      <c r="T112" s="80"/>
      <c r="U112" s="71"/>
      <c r="V112" s="62"/>
      <c r="W112" s="62"/>
      <c r="X112" s="62"/>
      <c r="Y112" s="31"/>
      <c r="Z112" s="31"/>
    </row>
    <row r="113" spans="1:26" s="11" customFormat="1" ht="21" x14ac:dyDescent="0.3">
      <c r="A113" s="22"/>
      <c r="B113" s="22"/>
      <c r="C113"/>
      <c r="D113" t="s">
        <v>150</v>
      </c>
      <c r="E113"/>
      <c r="F113"/>
      <c r="H113" s="19"/>
      <c r="I113" s="27"/>
      <c r="K113" s="99"/>
      <c r="L113" s="99"/>
      <c r="N113" s="119"/>
      <c r="O113" s="80"/>
      <c r="P113" s="80"/>
      <c r="Q113" s="80"/>
      <c r="R113" s="80"/>
      <c r="S113" s="80"/>
      <c r="T113" s="80"/>
      <c r="U113" s="71"/>
      <c r="V113" s="62"/>
      <c r="W113" s="62"/>
      <c r="X113" s="62"/>
      <c r="Y113" s="31"/>
      <c r="Z113" s="31"/>
    </row>
    <row r="114" spans="1:26" s="11" customFormat="1" ht="21" x14ac:dyDescent="0.3">
      <c r="A114" s="22"/>
      <c r="B114" s="22"/>
      <c r="C114"/>
      <c r="D114" t="s">
        <v>151</v>
      </c>
      <c r="E114"/>
      <c r="F114"/>
      <c r="H114" s="19"/>
      <c r="I114" s="27"/>
      <c r="K114" s="99"/>
      <c r="L114" s="99"/>
      <c r="N114" s="119"/>
      <c r="O114" s="80"/>
      <c r="P114" s="80"/>
      <c r="Q114" s="80"/>
      <c r="R114" s="80"/>
      <c r="S114" s="80"/>
      <c r="T114" s="80"/>
      <c r="U114" s="71"/>
      <c r="V114" s="62"/>
      <c r="W114" s="62"/>
      <c r="X114" s="62"/>
      <c r="Y114" s="31"/>
      <c r="Z114" s="31"/>
    </row>
    <row r="115" spans="1:26" s="11" customFormat="1" ht="21" x14ac:dyDescent="0.3">
      <c r="A115" s="22"/>
      <c r="B115" s="22"/>
      <c r="C115"/>
      <c r="D115" t="s">
        <v>152</v>
      </c>
      <c r="E115"/>
      <c r="F115"/>
      <c r="H115" s="19"/>
      <c r="I115" s="27"/>
      <c r="K115" s="99"/>
      <c r="L115" s="99"/>
      <c r="N115" s="119"/>
      <c r="O115" s="80"/>
      <c r="P115" s="80"/>
      <c r="Q115" s="80"/>
      <c r="R115" s="80"/>
      <c r="S115" s="80"/>
      <c r="T115" s="80"/>
      <c r="U115" s="71"/>
      <c r="V115" s="62"/>
      <c r="W115" s="62"/>
      <c r="X115" s="62"/>
      <c r="Y115" s="31"/>
      <c r="Z115" s="31"/>
    </row>
    <row r="116" spans="1:26" s="11" customFormat="1" ht="21" x14ac:dyDescent="0.3">
      <c r="A116" s="22"/>
      <c r="B116" s="22"/>
      <c r="C116"/>
      <c r="D116"/>
      <c r="E116"/>
      <c r="F116"/>
      <c r="H116" s="19"/>
      <c r="I116" s="27"/>
      <c r="K116" s="99"/>
      <c r="L116" s="99"/>
      <c r="N116" s="119"/>
      <c r="O116" s="80"/>
      <c r="P116" s="80"/>
      <c r="Q116" s="80"/>
      <c r="R116" s="80"/>
      <c r="S116" s="80"/>
      <c r="T116" s="80"/>
      <c r="U116" s="71"/>
      <c r="V116" s="62"/>
      <c r="W116" s="62"/>
      <c r="X116" s="62"/>
      <c r="Y116" s="31"/>
      <c r="Z116" s="31"/>
    </row>
    <row r="117" spans="1:26" s="11" customFormat="1" ht="21" x14ac:dyDescent="0.3">
      <c r="A117" s="22"/>
      <c r="B117" s="22"/>
      <c r="C117"/>
      <c r="D117"/>
      <c r="E117"/>
      <c r="F117"/>
      <c r="H117" s="19"/>
      <c r="I117" s="27"/>
      <c r="K117" s="99"/>
      <c r="L117" s="99"/>
      <c r="N117" s="119"/>
      <c r="O117" s="80"/>
      <c r="P117" s="80"/>
      <c r="Q117" s="80"/>
      <c r="R117" s="80"/>
      <c r="S117" s="80"/>
      <c r="T117" s="80"/>
      <c r="U117" s="71"/>
      <c r="V117" s="62"/>
      <c r="W117" s="62"/>
      <c r="X117" s="62"/>
      <c r="Y117" s="31"/>
      <c r="Z117" s="31"/>
    </row>
    <row r="118" spans="1:26" s="11" customFormat="1" ht="21" x14ac:dyDescent="0.3">
      <c r="A118" s="22"/>
      <c r="B118" s="22"/>
      <c r="C118"/>
      <c r="D118"/>
      <c r="E118"/>
      <c r="F118"/>
      <c r="H118" s="19"/>
      <c r="I118" s="27"/>
      <c r="K118" s="99"/>
      <c r="L118" s="99"/>
      <c r="N118" s="119"/>
      <c r="O118" s="80"/>
      <c r="P118" s="80"/>
      <c r="Q118" s="80"/>
      <c r="R118" s="80"/>
      <c r="S118" s="80"/>
      <c r="T118" s="80"/>
      <c r="U118" s="71"/>
      <c r="V118" s="62"/>
      <c r="W118" s="62"/>
      <c r="X118" s="62"/>
      <c r="Y118" s="31"/>
      <c r="Z118" s="31"/>
    </row>
    <row r="119" spans="1:26" s="11" customFormat="1" ht="21" x14ac:dyDescent="0.3">
      <c r="A119" s="22"/>
      <c r="B119" s="22"/>
      <c r="C119"/>
      <c r="D119"/>
      <c r="E119"/>
      <c r="F119"/>
      <c r="H119" s="19"/>
      <c r="I119" s="27"/>
      <c r="K119" s="99"/>
      <c r="L119" s="99"/>
      <c r="N119" s="119"/>
      <c r="O119" s="80"/>
      <c r="P119" s="80"/>
      <c r="Q119" s="80"/>
      <c r="R119" s="80"/>
      <c r="S119" s="80"/>
      <c r="T119" s="80"/>
      <c r="U119" s="71"/>
      <c r="V119" s="62"/>
      <c r="W119" s="62"/>
      <c r="X119" s="62"/>
      <c r="Y119" s="31"/>
      <c r="Z119" s="31"/>
    </row>
    <row r="120" spans="1:26" s="11" customFormat="1" ht="21" x14ac:dyDescent="0.3">
      <c r="A120" s="22"/>
      <c r="B120" s="22"/>
      <c r="C120"/>
      <c r="D120"/>
      <c r="E120"/>
      <c r="F120"/>
      <c r="H120" s="19"/>
      <c r="I120" s="27"/>
      <c r="K120" s="99"/>
      <c r="L120" s="99"/>
      <c r="N120" s="119"/>
      <c r="O120" s="80"/>
      <c r="P120" s="80"/>
      <c r="Q120" s="80"/>
      <c r="R120" s="80"/>
      <c r="S120" s="80"/>
      <c r="T120" s="80"/>
      <c r="U120" s="71"/>
      <c r="V120" s="62"/>
      <c r="W120" s="62"/>
      <c r="X120" s="62"/>
      <c r="Y120" s="31"/>
      <c r="Z120" s="31"/>
    </row>
    <row r="121" spans="1:26" s="11" customFormat="1" ht="21" x14ac:dyDescent="0.3">
      <c r="A121" s="22"/>
      <c r="B121" s="22"/>
      <c r="C121"/>
      <c r="D121"/>
      <c r="E121"/>
      <c r="F121"/>
      <c r="H121" s="19"/>
      <c r="I121" s="27"/>
      <c r="K121" s="99"/>
      <c r="L121" s="99"/>
      <c r="N121" s="119"/>
      <c r="O121" s="80"/>
      <c r="P121" s="80"/>
      <c r="Q121" s="80"/>
      <c r="R121" s="80"/>
      <c r="S121" s="80"/>
      <c r="T121" s="80"/>
      <c r="U121" s="71"/>
      <c r="V121" s="62"/>
      <c r="W121" s="62"/>
      <c r="X121" s="62"/>
      <c r="Y121" s="31"/>
      <c r="Z121" s="31"/>
    </row>
    <row r="122" spans="1:26" s="11" customFormat="1" ht="21" x14ac:dyDescent="0.3">
      <c r="A122" s="22"/>
      <c r="B122" s="22"/>
      <c r="C122"/>
      <c r="D122"/>
      <c r="E122"/>
      <c r="F122"/>
      <c r="H122" s="19"/>
      <c r="I122" s="27"/>
      <c r="K122" s="99"/>
      <c r="L122" s="99"/>
      <c r="N122" s="119"/>
      <c r="O122" s="80"/>
      <c r="P122" s="80"/>
      <c r="Q122" s="80"/>
      <c r="R122" s="80"/>
      <c r="S122" s="80"/>
      <c r="T122" s="80"/>
      <c r="U122" s="71"/>
      <c r="V122" s="62"/>
      <c r="W122" s="62"/>
      <c r="X122" s="62"/>
      <c r="Y122" s="31"/>
      <c r="Z122" s="31"/>
    </row>
    <row r="123" spans="1:26" s="11" customFormat="1" ht="21" x14ac:dyDescent="0.3">
      <c r="A123" s="22"/>
      <c r="B123" s="22"/>
      <c r="C123"/>
      <c r="D123"/>
      <c r="E123"/>
      <c r="F123"/>
      <c r="H123" s="19"/>
      <c r="I123" s="27"/>
      <c r="K123" s="99"/>
      <c r="L123" s="99"/>
      <c r="N123" s="119"/>
      <c r="O123" s="80"/>
      <c r="P123" s="80"/>
      <c r="Q123" s="80"/>
      <c r="R123" s="80"/>
      <c r="S123" s="80"/>
      <c r="T123" s="80"/>
      <c r="U123" s="71"/>
      <c r="V123" s="62"/>
      <c r="W123" s="62"/>
      <c r="X123" s="62"/>
      <c r="Y123" s="31"/>
      <c r="Z123" s="31"/>
    </row>
    <row r="124" spans="1:26" s="11" customFormat="1" ht="21" x14ac:dyDescent="0.3">
      <c r="A124" s="22"/>
      <c r="B124" s="22"/>
      <c r="C124"/>
      <c r="D124"/>
      <c r="E124"/>
      <c r="F124"/>
      <c r="H124" s="19"/>
      <c r="I124" s="27"/>
      <c r="K124" s="99"/>
      <c r="L124" s="99"/>
      <c r="N124" s="119"/>
      <c r="O124" s="80"/>
      <c r="P124" s="80"/>
      <c r="Q124" s="80"/>
      <c r="R124" s="80"/>
      <c r="S124" s="80"/>
      <c r="T124" s="80"/>
      <c r="U124" s="71"/>
      <c r="V124" s="62"/>
      <c r="W124" s="62"/>
      <c r="X124" s="62"/>
      <c r="Y124" s="31"/>
      <c r="Z124" s="31"/>
    </row>
    <row r="125" spans="1:26" s="11" customFormat="1" ht="21" x14ac:dyDescent="0.3">
      <c r="A125" s="22"/>
      <c r="B125" s="22"/>
      <c r="C125"/>
      <c r="D125"/>
      <c r="E125"/>
      <c r="F125"/>
      <c r="H125" s="19"/>
      <c r="I125" s="27"/>
      <c r="K125" s="99"/>
      <c r="L125" s="99"/>
      <c r="N125" s="119"/>
      <c r="O125" s="80"/>
      <c r="P125" s="80"/>
      <c r="Q125" s="80"/>
      <c r="R125" s="80"/>
      <c r="S125" s="80"/>
      <c r="T125" s="80"/>
      <c r="U125" s="71"/>
      <c r="V125" s="62"/>
      <c r="W125" s="62"/>
      <c r="X125" s="62"/>
      <c r="Y125" s="31"/>
      <c r="Z125" s="31"/>
    </row>
    <row r="126" spans="1:26" s="11" customFormat="1" ht="21" x14ac:dyDescent="0.3">
      <c r="A126" s="22"/>
      <c r="B126" s="22"/>
      <c r="C126"/>
      <c r="D126"/>
      <c r="E126"/>
      <c r="F126"/>
      <c r="H126" s="19"/>
      <c r="I126" s="27"/>
      <c r="K126" s="99"/>
      <c r="L126" s="99"/>
      <c r="N126" s="119"/>
      <c r="O126" s="80"/>
      <c r="P126" s="80"/>
      <c r="Q126" s="80"/>
      <c r="R126" s="80"/>
      <c r="S126" s="80"/>
      <c r="T126" s="80"/>
      <c r="U126" s="71"/>
      <c r="V126" s="62"/>
      <c r="W126" s="62"/>
      <c r="X126" s="62"/>
      <c r="Y126" s="31"/>
      <c r="Z126" s="31"/>
    </row>
    <row r="127" spans="1:26" s="11" customFormat="1" ht="21" x14ac:dyDescent="0.3">
      <c r="A127" s="22"/>
      <c r="B127" s="22"/>
      <c r="C127"/>
      <c r="D127"/>
      <c r="E127"/>
      <c r="F127"/>
      <c r="H127" s="19"/>
      <c r="I127" s="27"/>
      <c r="K127" s="99"/>
      <c r="L127" s="99"/>
      <c r="N127" s="119"/>
      <c r="O127" s="80"/>
      <c r="P127" s="80"/>
      <c r="Q127" s="80"/>
      <c r="R127" s="80"/>
      <c r="S127" s="80"/>
      <c r="T127" s="80"/>
      <c r="U127" s="71"/>
      <c r="V127" s="62"/>
      <c r="W127" s="62"/>
      <c r="X127" s="62"/>
      <c r="Y127" s="31"/>
      <c r="Z127" s="31"/>
    </row>
    <row r="128" spans="1:26" s="11" customFormat="1" ht="21" x14ac:dyDescent="0.3">
      <c r="A128" s="22"/>
      <c r="B128" s="22"/>
      <c r="C128"/>
      <c r="D128"/>
      <c r="E128"/>
      <c r="F128"/>
      <c r="H128" s="19"/>
      <c r="I128" s="27"/>
      <c r="K128" s="99"/>
      <c r="L128" s="99"/>
      <c r="N128" s="119"/>
      <c r="O128" s="80"/>
      <c r="P128" s="80"/>
      <c r="Q128" s="80"/>
      <c r="R128" s="80"/>
      <c r="S128" s="80"/>
      <c r="T128" s="80"/>
      <c r="U128" s="71"/>
      <c r="V128" s="62"/>
      <c r="W128" s="62"/>
      <c r="X128" s="62"/>
      <c r="Y128" s="31"/>
      <c r="Z128" s="31"/>
    </row>
    <row r="129" spans="1:26" s="11" customFormat="1" ht="21" x14ac:dyDescent="0.3">
      <c r="A129" s="22"/>
      <c r="B129" s="22"/>
      <c r="C129"/>
      <c r="D129"/>
      <c r="E129"/>
      <c r="F129"/>
      <c r="H129" s="19"/>
      <c r="I129" s="27"/>
      <c r="K129" s="99"/>
      <c r="L129" s="99"/>
      <c r="N129" s="119"/>
      <c r="O129" s="80"/>
      <c r="P129" s="80"/>
      <c r="Q129" s="80"/>
      <c r="R129" s="80"/>
      <c r="S129" s="80"/>
      <c r="T129" s="80"/>
      <c r="U129" s="71"/>
      <c r="V129" s="62"/>
      <c r="W129" s="62"/>
      <c r="X129" s="62"/>
      <c r="Y129" s="31"/>
      <c r="Z129" s="31"/>
    </row>
    <row r="130" spans="1:26" s="11" customFormat="1" ht="21" x14ac:dyDescent="0.3">
      <c r="A130" s="22"/>
      <c r="B130" s="22"/>
      <c r="C130"/>
      <c r="D130"/>
      <c r="E130"/>
      <c r="F130"/>
      <c r="H130" s="19"/>
      <c r="I130" s="27"/>
      <c r="K130" s="99"/>
      <c r="L130" s="99"/>
      <c r="N130" s="119"/>
      <c r="O130" s="80"/>
      <c r="P130" s="80"/>
      <c r="Q130" s="80"/>
      <c r="R130" s="80"/>
      <c r="S130" s="80"/>
      <c r="T130" s="80"/>
      <c r="U130" s="71"/>
      <c r="V130" s="62"/>
      <c r="W130" s="62"/>
      <c r="X130" s="62"/>
      <c r="Y130" s="31"/>
      <c r="Z130" s="31"/>
    </row>
    <row r="131" spans="1:26" s="11" customFormat="1" ht="21" x14ac:dyDescent="0.3">
      <c r="A131" s="22"/>
      <c r="B131" s="22"/>
      <c r="C131"/>
      <c r="D131"/>
      <c r="E131"/>
      <c r="F131"/>
      <c r="H131" s="19"/>
      <c r="I131" s="27"/>
      <c r="K131" s="99"/>
      <c r="L131" s="99"/>
      <c r="N131" s="119"/>
      <c r="O131" s="80"/>
      <c r="P131" s="80"/>
      <c r="Q131" s="80"/>
      <c r="R131" s="80"/>
      <c r="S131" s="80"/>
      <c r="T131" s="80"/>
      <c r="U131" s="71"/>
      <c r="V131" s="62"/>
      <c r="W131" s="62"/>
      <c r="X131" s="62"/>
      <c r="Y131" s="31"/>
      <c r="Z131" s="31"/>
    </row>
    <row r="132" spans="1:26" s="11" customFormat="1" ht="21" x14ac:dyDescent="0.3">
      <c r="A132" s="22"/>
      <c r="B132" s="22"/>
      <c r="C132"/>
      <c r="D132"/>
      <c r="E132"/>
      <c r="F132"/>
      <c r="H132" s="19"/>
      <c r="I132" s="27"/>
      <c r="K132" s="99"/>
      <c r="L132" s="99"/>
      <c r="N132" s="119"/>
      <c r="O132" s="80"/>
      <c r="P132" s="80"/>
      <c r="Q132" s="80"/>
      <c r="R132" s="80"/>
      <c r="S132" s="80"/>
      <c r="T132" s="80"/>
      <c r="U132" s="71"/>
      <c r="V132" s="62"/>
      <c r="W132" s="62"/>
      <c r="X132" s="62"/>
      <c r="Y132" s="31"/>
      <c r="Z132" s="31"/>
    </row>
    <row r="133" spans="1:26" s="11" customFormat="1" ht="21" x14ac:dyDescent="0.3">
      <c r="A133" s="22"/>
      <c r="B133" s="22"/>
      <c r="C133"/>
      <c r="D133"/>
      <c r="E133"/>
      <c r="F133"/>
      <c r="H133" s="19"/>
      <c r="I133" s="27"/>
      <c r="K133" s="99"/>
      <c r="L133" s="99"/>
      <c r="N133" s="119"/>
      <c r="O133" s="80"/>
      <c r="P133" s="80"/>
      <c r="Q133" s="80"/>
      <c r="R133" s="80"/>
      <c r="S133" s="80"/>
      <c r="T133" s="80"/>
      <c r="U133" s="71"/>
      <c r="V133" s="62"/>
      <c r="W133" s="62"/>
      <c r="X133" s="62"/>
      <c r="Y133" s="31"/>
      <c r="Z133" s="31"/>
    </row>
    <row r="134" spans="1:26" s="11" customFormat="1" ht="21" x14ac:dyDescent="0.3">
      <c r="A134" s="22"/>
      <c r="B134" s="22"/>
      <c r="C134"/>
      <c r="D134"/>
      <c r="E134"/>
      <c r="F134"/>
      <c r="H134" s="19"/>
      <c r="I134" s="27"/>
      <c r="K134" s="99"/>
      <c r="L134" s="99"/>
      <c r="N134" s="119"/>
      <c r="O134" s="80"/>
      <c r="P134" s="80"/>
      <c r="Q134" s="80"/>
      <c r="R134" s="80"/>
      <c r="S134" s="80"/>
      <c r="T134" s="80"/>
      <c r="U134" s="71"/>
      <c r="V134" s="62"/>
      <c r="W134" s="62"/>
      <c r="X134" s="62"/>
      <c r="Y134" s="31"/>
      <c r="Z134" s="31"/>
    </row>
    <row r="135" spans="1:26" s="11" customFormat="1" ht="21" x14ac:dyDescent="0.3">
      <c r="A135" s="22"/>
      <c r="B135" s="22"/>
      <c r="C135"/>
      <c r="D135"/>
      <c r="E135"/>
      <c r="F135"/>
      <c r="H135" s="19"/>
      <c r="I135" s="27"/>
      <c r="K135" s="99"/>
      <c r="L135" s="99"/>
      <c r="N135" s="119"/>
      <c r="O135" s="80"/>
      <c r="P135" s="80"/>
      <c r="Q135" s="80"/>
      <c r="R135" s="80"/>
      <c r="S135" s="80"/>
      <c r="T135" s="80"/>
      <c r="U135" s="71"/>
      <c r="V135" s="62"/>
      <c r="W135" s="62"/>
      <c r="X135" s="62"/>
      <c r="Y135" s="31"/>
      <c r="Z135" s="31"/>
    </row>
    <row r="136" spans="1:26" s="11" customFormat="1" ht="21" x14ac:dyDescent="0.3">
      <c r="A136" s="22"/>
      <c r="B136" s="22"/>
      <c r="C136"/>
      <c r="D136"/>
      <c r="E136"/>
      <c r="F136"/>
      <c r="H136" s="19"/>
      <c r="I136" s="27"/>
      <c r="K136" s="99"/>
      <c r="L136" s="99"/>
      <c r="N136" s="119"/>
      <c r="O136" s="80"/>
      <c r="P136" s="80"/>
      <c r="Q136" s="80"/>
      <c r="R136" s="80"/>
      <c r="S136" s="80"/>
      <c r="T136" s="80"/>
      <c r="U136" s="71"/>
      <c r="V136" s="62"/>
      <c r="W136" s="62"/>
      <c r="X136" s="62"/>
      <c r="Y136" s="31"/>
      <c r="Z136" s="31"/>
    </row>
    <row r="137" spans="1:26" s="11" customFormat="1" ht="21" x14ac:dyDescent="0.3">
      <c r="A137" s="22"/>
      <c r="B137" s="22"/>
      <c r="C137"/>
      <c r="D137"/>
      <c r="E137"/>
      <c r="F137"/>
      <c r="H137" s="19"/>
      <c r="I137" s="27"/>
      <c r="K137" s="99"/>
      <c r="L137" s="99"/>
      <c r="N137" s="119"/>
      <c r="O137" s="80"/>
      <c r="P137" s="80"/>
      <c r="Q137" s="80"/>
      <c r="R137" s="80"/>
      <c r="S137" s="80"/>
      <c r="T137" s="80"/>
      <c r="U137" s="71"/>
      <c r="V137" s="62"/>
      <c r="W137" s="62"/>
      <c r="X137" s="62"/>
      <c r="Y137" s="31"/>
      <c r="Z137" s="31"/>
    </row>
    <row r="138" spans="1:26" s="11" customFormat="1" ht="21" x14ac:dyDescent="0.3">
      <c r="A138" s="22"/>
      <c r="B138" s="22"/>
      <c r="C138"/>
      <c r="D138"/>
      <c r="E138"/>
      <c r="F138"/>
      <c r="H138" s="19"/>
      <c r="I138" s="27"/>
      <c r="K138" s="99"/>
      <c r="L138" s="99"/>
      <c r="N138" s="119"/>
      <c r="O138" s="80"/>
      <c r="P138" s="80"/>
      <c r="Q138" s="80"/>
      <c r="R138" s="80"/>
      <c r="S138" s="80"/>
      <c r="T138" s="80"/>
      <c r="U138" s="71"/>
      <c r="V138" s="62"/>
      <c r="W138" s="62"/>
      <c r="X138" s="62"/>
      <c r="Y138" s="31"/>
      <c r="Z138" s="31"/>
    </row>
    <row r="139" spans="1:26" s="11" customFormat="1" ht="21" x14ac:dyDescent="0.3">
      <c r="A139" s="22"/>
      <c r="B139" s="22"/>
      <c r="C139"/>
      <c r="D139"/>
      <c r="E139"/>
      <c r="F139"/>
      <c r="H139" s="19"/>
      <c r="I139" s="27"/>
      <c r="K139" s="99"/>
      <c r="L139" s="99"/>
      <c r="N139" s="119"/>
      <c r="O139" s="80"/>
      <c r="P139" s="80"/>
      <c r="Q139" s="80"/>
      <c r="R139" s="80"/>
      <c r="S139" s="80"/>
      <c r="T139" s="80"/>
      <c r="U139" s="71"/>
      <c r="V139" s="62"/>
      <c r="W139" s="62"/>
      <c r="X139" s="62"/>
      <c r="Y139" s="31"/>
      <c r="Z139" s="31"/>
    </row>
    <row r="140" spans="1:26" s="11" customFormat="1" ht="21" x14ac:dyDescent="0.3">
      <c r="A140" s="22"/>
      <c r="B140" s="22"/>
      <c r="C140"/>
      <c r="D140"/>
      <c r="E140"/>
      <c r="F140"/>
      <c r="H140" s="19"/>
      <c r="I140" s="27"/>
      <c r="K140" s="99"/>
      <c r="L140" s="99"/>
      <c r="N140" s="119"/>
      <c r="O140" s="80"/>
      <c r="P140" s="80"/>
      <c r="Q140" s="80"/>
      <c r="R140" s="80"/>
      <c r="S140" s="80"/>
      <c r="T140" s="80"/>
      <c r="U140" s="71"/>
      <c r="V140" s="62"/>
      <c r="W140" s="62"/>
      <c r="X140" s="62"/>
      <c r="Y140" s="31"/>
      <c r="Z140" s="31"/>
    </row>
    <row r="141" spans="1:26" s="11" customFormat="1" ht="21" x14ac:dyDescent="0.3">
      <c r="A141" s="22"/>
      <c r="B141" s="22"/>
      <c r="C141"/>
      <c r="D141"/>
      <c r="E141"/>
      <c r="F141"/>
      <c r="H141" s="19"/>
      <c r="I141" s="27"/>
      <c r="K141" s="99"/>
      <c r="L141" s="99"/>
      <c r="N141" s="119"/>
      <c r="O141" s="80"/>
      <c r="P141" s="80"/>
      <c r="Q141" s="80"/>
      <c r="R141" s="80"/>
      <c r="S141" s="80"/>
      <c r="T141" s="80"/>
      <c r="U141" s="71"/>
      <c r="V141" s="62"/>
      <c r="W141" s="62"/>
      <c r="X141" s="62"/>
      <c r="Y141" s="31"/>
      <c r="Z141" s="31"/>
    </row>
    <row r="142" spans="1:26" s="11" customFormat="1" ht="21" x14ac:dyDescent="0.3">
      <c r="A142" s="22"/>
      <c r="B142" s="22"/>
      <c r="C142"/>
      <c r="D142"/>
      <c r="E142"/>
      <c r="F142"/>
      <c r="H142" s="19"/>
      <c r="I142" s="27"/>
      <c r="K142" s="99"/>
      <c r="L142" s="99"/>
      <c r="N142" s="119"/>
      <c r="O142" s="80"/>
      <c r="P142" s="80"/>
      <c r="Q142" s="80"/>
      <c r="R142" s="80"/>
      <c r="S142" s="80"/>
      <c r="T142" s="80"/>
      <c r="U142" s="71"/>
      <c r="V142" s="62"/>
      <c r="W142" s="62"/>
      <c r="X142" s="62"/>
      <c r="Y142" s="31"/>
      <c r="Z142" s="31"/>
    </row>
    <row r="143" spans="1:26" s="11" customFormat="1" ht="21" x14ac:dyDescent="0.3">
      <c r="A143" s="22"/>
      <c r="B143" s="22"/>
      <c r="C143"/>
      <c r="D143"/>
      <c r="E143"/>
      <c r="F143"/>
      <c r="H143" s="19"/>
      <c r="I143" s="27"/>
      <c r="K143" s="99"/>
      <c r="L143" s="99"/>
      <c r="N143" s="119"/>
      <c r="O143" s="80"/>
      <c r="P143" s="80"/>
      <c r="Q143" s="80"/>
      <c r="R143" s="80"/>
      <c r="S143" s="80"/>
      <c r="T143" s="80"/>
      <c r="U143" s="71"/>
      <c r="V143" s="62"/>
      <c r="W143" s="62"/>
      <c r="X143" s="62"/>
      <c r="Y143" s="31"/>
      <c r="Z143" s="31"/>
    </row>
    <row r="144" spans="1:26" s="11" customFormat="1" ht="21" x14ac:dyDescent="0.3">
      <c r="A144" s="22"/>
      <c r="B144" s="22"/>
      <c r="C144"/>
      <c r="D144"/>
      <c r="E144"/>
      <c r="F144"/>
      <c r="H144" s="19"/>
      <c r="I144" s="27"/>
      <c r="K144" s="99"/>
      <c r="L144" s="99"/>
      <c r="N144" s="119"/>
      <c r="O144" s="80"/>
      <c r="P144" s="80"/>
      <c r="Q144" s="80"/>
      <c r="R144" s="80"/>
      <c r="S144" s="80"/>
      <c r="T144" s="80"/>
      <c r="U144" s="71"/>
      <c r="V144" s="62"/>
      <c r="W144" s="62"/>
      <c r="X144" s="62"/>
      <c r="Y144" s="31"/>
      <c r="Z144" s="31"/>
    </row>
    <row r="145" spans="1:27" s="11" customFormat="1" ht="21" x14ac:dyDescent="0.3">
      <c r="A145" s="22"/>
      <c r="B145" s="22"/>
      <c r="C145"/>
      <c r="D145"/>
      <c r="E145"/>
      <c r="F145"/>
      <c r="H145" s="19"/>
      <c r="I145" s="27"/>
      <c r="K145" s="99"/>
      <c r="L145" s="99"/>
      <c r="N145" s="119"/>
      <c r="O145" s="80"/>
      <c r="P145" s="80"/>
      <c r="Q145" s="80"/>
      <c r="R145" s="80"/>
      <c r="S145" s="80"/>
      <c r="T145" s="80"/>
      <c r="U145" s="71"/>
      <c r="V145" s="62"/>
      <c r="W145" s="62"/>
      <c r="X145" s="62"/>
      <c r="Y145" s="31"/>
      <c r="Z145" s="31"/>
    </row>
    <row r="146" spans="1:27" s="11" customFormat="1" ht="21" x14ac:dyDescent="0.3">
      <c r="A146" s="22"/>
      <c r="B146" s="22"/>
      <c r="C146"/>
      <c r="D146"/>
      <c r="E146"/>
      <c r="F146"/>
      <c r="H146" s="19"/>
      <c r="I146" s="27"/>
      <c r="K146" s="99"/>
      <c r="L146" s="99"/>
      <c r="N146" s="119"/>
      <c r="O146" s="80"/>
      <c r="P146" s="80"/>
      <c r="Q146" s="80"/>
      <c r="R146" s="80"/>
      <c r="S146" s="80"/>
      <c r="T146" s="80"/>
      <c r="U146" s="71"/>
      <c r="V146" s="62"/>
      <c r="W146" s="62"/>
      <c r="X146" s="62"/>
      <c r="Y146" s="31"/>
      <c r="Z146" s="31"/>
    </row>
    <row r="147" spans="1:27" s="11" customFormat="1" ht="21" x14ac:dyDescent="0.3">
      <c r="A147" s="22"/>
      <c r="B147" s="22"/>
      <c r="C147"/>
      <c r="D147"/>
      <c r="E147"/>
      <c r="F147"/>
      <c r="H147" s="19"/>
      <c r="I147" s="27"/>
      <c r="K147" s="99"/>
      <c r="L147" s="99"/>
      <c r="N147" s="119"/>
      <c r="O147" s="80"/>
      <c r="P147" s="80"/>
      <c r="Q147" s="80"/>
      <c r="R147" s="80"/>
      <c r="S147" s="80"/>
      <c r="T147" s="80"/>
      <c r="U147" s="71"/>
      <c r="V147" s="62"/>
      <c r="W147" s="62"/>
      <c r="X147" s="62"/>
      <c r="Y147" s="31"/>
      <c r="Z147" s="31"/>
    </row>
    <row r="148" spans="1:27" s="11" customFormat="1" ht="21" x14ac:dyDescent="0.3">
      <c r="A148" s="22"/>
      <c r="B148" s="22"/>
      <c r="C148"/>
      <c r="D148"/>
      <c r="E148"/>
      <c r="F148"/>
      <c r="H148" s="19"/>
      <c r="I148" s="27"/>
      <c r="K148" s="99"/>
      <c r="L148" s="99"/>
      <c r="N148" s="119"/>
      <c r="O148" s="80"/>
      <c r="P148" s="80"/>
      <c r="Q148" s="80"/>
      <c r="R148" s="80"/>
      <c r="S148" s="80"/>
      <c r="T148" s="80"/>
      <c r="U148" s="71"/>
      <c r="V148" s="62"/>
      <c r="W148" s="62"/>
      <c r="X148" s="62"/>
      <c r="Y148" s="31"/>
      <c r="Z148" s="31"/>
    </row>
    <row r="149" spans="1:27" s="11" customFormat="1" ht="21" x14ac:dyDescent="0.3">
      <c r="A149" s="22"/>
      <c r="B149" s="22"/>
      <c r="C149"/>
      <c r="D149"/>
      <c r="E149"/>
      <c r="F149"/>
      <c r="H149" s="19"/>
      <c r="I149" s="27"/>
      <c r="K149" s="99"/>
      <c r="L149" s="99"/>
      <c r="N149" s="119"/>
      <c r="O149" s="80"/>
      <c r="P149" s="80"/>
      <c r="Q149" s="80"/>
      <c r="R149" s="80"/>
      <c r="S149" s="80"/>
      <c r="T149" s="80"/>
      <c r="U149" s="71"/>
      <c r="V149" s="62"/>
      <c r="W149" s="62"/>
      <c r="X149" s="62"/>
      <c r="Y149" s="31"/>
      <c r="Z149" s="31"/>
    </row>
    <row r="150" spans="1:27" s="11" customFormat="1" ht="21" x14ac:dyDescent="0.3">
      <c r="A150" s="22"/>
      <c r="B150" s="22"/>
      <c r="C150"/>
      <c r="D150"/>
      <c r="E150"/>
      <c r="F150"/>
      <c r="H150" s="19"/>
      <c r="I150" s="27"/>
      <c r="K150" s="99"/>
      <c r="L150" s="99"/>
      <c r="N150" s="119"/>
      <c r="O150" s="80"/>
      <c r="P150" s="80"/>
      <c r="Q150" s="80"/>
      <c r="R150" s="80"/>
      <c r="S150" s="80"/>
      <c r="T150" s="80"/>
      <c r="U150" s="71"/>
      <c r="V150" s="62"/>
      <c r="W150" s="62"/>
      <c r="X150" s="62"/>
      <c r="Y150" s="31"/>
      <c r="Z150" s="31"/>
    </row>
    <row r="151" spans="1:27" s="11" customFormat="1" ht="21" x14ac:dyDescent="0.3">
      <c r="A151" s="22"/>
      <c r="B151" s="22"/>
      <c r="C151"/>
      <c r="D151"/>
      <c r="E151"/>
      <c r="F151"/>
      <c r="H151" s="19"/>
      <c r="I151" s="27"/>
      <c r="K151" s="99"/>
      <c r="L151" s="99"/>
      <c r="N151" s="119"/>
      <c r="O151" s="80"/>
      <c r="P151" s="80"/>
      <c r="Q151" s="80"/>
      <c r="R151" s="80"/>
      <c r="S151" s="80"/>
      <c r="T151" s="80"/>
      <c r="U151" s="71"/>
      <c r="V151" s="62"/>
      <c r="W151" s="62"/>
      <c r="X151" s="62"/>
      <c r="Y151" s="31"/>
      <c r="Z151" s="31"/>
    </row>
    <row r="152" spans="1:27" s="11" customFormat="1" ht="21" x14ac:dyDescent="0.3">
      <c r="A152" s="22"/>
      <c r="B152" s="22"/>
      <c r="C152"/>
      <c r="D152"/>
      <c r="E152"/>
      <c r="F152"/>
      <c r="H152" s="19"/>
      <c r="I152" s="27"/>
      <c r="K152" s="99"/>
      <c r="L152" s="99"/>
      <c r="N152" s="119"/>
      <c r="O152" s="80"/>
      <c r="P152" s="80"/>
      <c r="Q152" s="80"/>
      <c r="R152" s="80"/>
      <c r="S152" s="80"/>
      <c r="T152" s="80"/>
      <c r="U152" s="71"/>
      <c r="V152" s="62"/>
      <c r="W152" s="62"/>
      <c r="X152" s="62"/>
      <c r="Y152" s="31"/>
      <c r="Z152" s="31"/>
    </row>
    <row r="153" spans="1:27" s="11" customFormat="1" ht="21" x14ac:dyDescent="0.3">
      <c r="A153" s="22"/>
      <c r="B153" s="22"/>
      <c r="C153"/>
      <c r="D153"/>
      <c r="E153"/>
      <c r="F153"/>
      <c r="H153" s="19"/>
      <c r="I153" s="27"/>
      <c r="K153" s="99"/>
      <c r="L153" s="99"/>
      <c r="N153" s="119"/>
      <c r="O153" s="80"/>
      <c r="P153" s="80"/>
      <c r="Q153" s="80"/>
      <c r="R153" s="80"/>
      <c r="S153" s="80"/>
      <c r="T153" s="80"/>
      <c r="U153" s="71"/>
      <c r="V153" s="62"/>
      <c r="W153" s="62"/>
      <c r="X153" s="62"/>
      <c r="Y153" s="31"/>
      <c r="Z153" s="31"/>
    </row>
    <row r="154" spans="1:27" s="11" customFormat="1" ht="21" x14ac:dyDescent="0.3">
      <c r="A154" s="22"/>
      <c r="B154" s="22"/>
      <c r="C154"/>
      <c r="D154"/>
      <c r="E154"/>
      <c r="F154"/>
      <c r="H154" s="19"/>
      <c r="I154" s="27"/>
      <c r="K154" s="99"/>
      <c r="L154" s="99"/>
      <c r="N154" s="119"/>
      <c r="O154" s="80"/>
      <c r="P154" s="80"/>
      <c r="Q154" s="80"/>
      <c r="R154" s="80"/>
      <c r="S154" s="80"/>
      <c r="T154" s="80"/>
      <c r="U154" s="71"/>
      <c r="V154" s="62"/>
      <c r="W154" s="62"/>
      <c r="X154" s="62"/>
      <c r="Y154" s="31"/>
      <c r="Z154" s="31"/>
    </row>
    <row r="155" spans="1:27" s="11" customFormat="1" ht="21" x14ac:dyDescent="0.3">
      <c r="A155" s="22"/>
      <c r="B155" s="22"/>
      <c r="C155"/>
      <c r="D155"/>
      <c r="E155"/>
      <c r="F155"/>
      <c r="H155" s="19"/>
      <c r="I155" s="27"/>
      <c r="K155" s="99"/>
      <c r="L155" s="99"/>
      <c r="N155" s="119"/>
      <c r="O155" s="80"/>
      <c r="P155" s="80"/>
      <c r="Q155" s="80"/>
      <c r="R155" s="80"/>
      <c r="S155" s="80"/>
      <c r="T155" s="80"/>
      <c r="U155" s="71"/>
      <c r="V155" s="62"/>
      <c r="W155" s="62"/>
      <c r="X155" s="62"/>
      <c r="Y155" s="31"/>
      <c r="Z155" s="31"/>
    </row>
    <row r="156" spans="1:27" s="11" customFormat="1" ht="21" x14ac:dyDescent="0.3">
      <c r="A156" s="22"/>
      <c r="B156" s="22"/>
      <c r="C156"/>
      <c r="D156"/>
      <c r="E156"/>
      <c r="F156"/>
      <c r="H156" s="19"/>
      <c r="I156" s="27"/>
      <c r="K156" s="99"/>
      <c r="L156" s="99"/>
      <c r="N156" s="119"/>
      <c r="O156" s="80"/>
      <c r="P156" s="80"/>
      <c r="Q156" s="80"/>
      <c r="R156" s="80"/>
      <c r="S156" s="80"/>
      <c r="T156" s="80"/>
      <c r="U156" s="71"/>
      <c r="V156" s="62"/>
      <c r="W156" s="62"/>
      <c r="X156" s="62"/>
      <c r="Y156" s="31"/>
      <c r="Z156" s="31"/>
    </row>
    <row r="157" spans="1:27" s="11" customFormat="1" ht="21" x14ac:dyDescent="0.3">
      <c r="A157" s="22"/>
      <c r="B157" s="22"/>
      <c r="C157"/>
      <c r="D157"/>
      <c r="E157"/>
      <c r="F157"/>
      <c r="H157" s="19"/>
      <c r="I157" s="27"/>
      <c r="K157" s="99"/>
      <c r="L157" s="99"/>
      <c r="N157" s="119"/>
      <c r="O157" s="80"/>
      <c r="P157" s="80"/>
      <c r="Q157" s="80"/>
      <c r="R157" s="80"/>
      <c r="S157" s="80"/>
      <c r="T157" s="80"/>
      <c r="U157" s="71"/>
      <c r="V157" s="62"/>
      <c r="W157" s="62"/>
      <c r="X157" s="62"/>
      <c r="Y157" s="31"/>
      <c r="Z157" s="31"/>
    </row>
    <row r="158" spans="1:27" s="11" customFormat="1" ht="21" x14ac:dyDescent="0.3">
      <c r="A158" s="22"/>
      <c r="B158" s="22"/>
      <c r="C158"/>
      <c r="D158"/>
      <c r="E158"/>
      <c r="F158"/>
      <c r="H158" s="19"/>
      <c r="I158" s="27"/>
      <c r="K158" s="99"/>
      <c r="L158" s="99"/>
      <c r="N158" s="119"/>
      <c r="O158" s="80"/>
      <c r="P158" s="80"/>
      <c r="Q158" s="80"/>
      <c r="R158" s="80"/>
      <c r="S158" s="80"/>
      <c r="T158" s="80"/>
      <c r="U158" s="71"/>
      <c r="V158" s="62"/>
      <c r="W158" s="62"/>
      <c r="X158" s="62"/>
      <c r="Y158" s="31"/>
      <c r="Z158" s="31"/>
    </row>
    <row r="159" spans="1:27" s="31" customFormat="1" ht="21" x14ac:dyDescent="0.3">
      <c r="A159" s="22"/>
      <c r="B159" s="22"/>
      <c r="C159"/>
      <c r="D159"/>
      <c r="E159"/>
      <c r="F159"/>
      <c r="G159" s="11"/>
      <c r="H159" s="19"/>
      <c r="I159" s="27"/>
      <c r="J159" s="11"/>
      <c r="K159" s="99"/>
      <c r="L159" s="99"/>
      <c r="M159" s="11"/>
      <c r="N159" s="119"/>
      <c r="O159" s="80"/>
      <c r="P159" s="80"/>
      <c r="Q159" s="80"/>
      <c r="R159" s="80"/>
      <c r="S159" s="80"/>
      <c r="T159" s="80"/>
      <c r="U159" s="71"/>
      <c r="V159" s="62"/>
      <c r="W159" s="62"/>
      <c r="X159" s="62"/>
      <c r="AA159" s="11"/>
    </row>
    <row r="160" spans="1:27" s="31" customFormat="1" ht="21" x14ac:dyDescent="0.3">
      <c r="A160" s="22"/>
      <c r="B160" s="22"/>
      <c r="C160"/>
      <c r="D160"/>
      <c r="E160"/>
      <c r="F160"/>
      <c r="G160" s="11"/>
      <c r="H160" s="19"/>
      <c r="I160" s="27"/>
      <c r="J160" s="11"/>
      <c r="K160" s="99"/>
      <c r="L160" s="99"/>
      <c r="M160" s="11"/>
      <c r="N160" s="119"/>
      <c r="O160" s="80"/>
      <c r="P160" s="80"/>
      <c r="Q160" s="80"/>
      <c r="R160" s="80"/>
      <c r="S160" s="80"/>
      <c r="T160" s="80"/>
      <c r="U160" s="71"/>
      <c r="V160" s="62"/>
      <c r="W160" s="62"/>
      <c r="X160" s="62"/>
      <c r="AA160" s="11"/>
    </row>
    <row r="161" spans="1:27" s="31" customFormat="1" ht="21" x14ac:dyDescent="0.3">
      <c r="A161" s="22"/>
      <c r="B161" s="22"/>
      <c r="C161"/>
      <c r="D161"/>
      <c r="E161"/>
      <c r="F161"/>
      <c r="G161" s="11"/>
      <c r="H161" s="19"/>
      <c r="I161" s="27"/>
      <c r="J161" s="11"/>
      <c r="K161" s="99"/>
      <c r="L161" s="99"/>
      <c r="M161" s="11"/>
      <c r="N161" s="119"/>
      <c r="O161" s="80"/>
      <c r="P161" s="80"/>
      <c r="Q161" s="80"/>
      <c r="R161" s="80"/>
      <c r="S161" s="80"/>
      <c r="T161" s="80"/>
      <c r="U161" s="71"/>
      <c r="V161" s="62"/>
      <c r="W161" s="62"/>
      <c r="X161" s="62"/>
      <c r="AA161" s="11"/>
    </row>
    <row r="162" spans="1:27" s="31" customFormat="1" ht="21" x14ac:dyDescent="0.3">
      <c r="A162" s="22"/>
      <c r="B162" s="22"/>
      <c r="C162"/>
      <c r="D162"/>
      <c r="E162"/>
      <c r="F162"/>
      <c r="G162" s="11"/>
      <c r="H162" s="19"/>
      <c r="I162" s="27"/>
      <c r="J162" s="11"/>
      <c r="K162" s="99"/>
      <c r="L162" s="99"/>
      <c r="M162" s="11"/>
      <c r="N162" s="119"/>
      <c r="O162" s="80"/>
      <c r="P162" s="80"/>
      <c r="Q162" s="80"/>
      <c r="R162" s="80"/>
      <c r="S162" s="80"/>
      <c r="T162" s="80"/>
      <c r="U162" s="71"/>
      <c r="V162" s="62"/>
      <c r="W162" s="62"/>
      <c r="X162" s="62"/>
      <c r="AA162" s="11"/>
    </row>
    <row r="163" spans="1:27" s="31" customFormat="1" ht="21" x14ac:dyDescent="0.3">
      <c r="A163" s="22"/>
      <c r="B163" s="22"/>
      <c r="C163"/>
      <c r="D163"/>
      <c r="E163"/>
      <c r="F163"/>
      <c r="G163" s="11"/>
      <c r="H163" s="19"/>
      <c r="I163" s="27"/>
      <c r="J163" s="11"/>
      <c r="K163" s="99"/>
      <c r="L163" s="99"/>
      <c r="M163" s="11"/>
      <c r="N163" s="119"/>
      <c r="O163" s="80"/>
      <c r="P163" s="80"/>
      <c r="Q163" s="80"/>
      <c r="R163" s="80"/>
      <c r="S163" s="80"/>
      <c r="T163" s="80"/>
      <c r="U163" s="71"/>
      <c r="V163" s="62"/>
      <c r="W163" s="62"/>
      <c r="X163" s="62"/>
      <c r="AA163" s="11"/>
    </row>
    <row r="164" spans="1:27" s="31" customFormat="1" ht="21" x14ac:dyDescent="0.3">
      <c r="A164" s="22"/>
      <c r="B164" s="22"/>
      <c r="C164"/>
      <c r="D164"/>
      <c r="E164"/>
      <c r="F164"/>
      <c r="G164" s="11"/>
      <c r="H164" s="19"/>
      <c r="I164" s="27"/>
      <c r="J164" s="11"/>
      <c r="K164" s="99"/>
      <c r="L164" s="99"/>
      <c r="M164" s="11"/>
      <c r="N164" s="119"/>
      <c r="O164" s="80"/>
      <c r="P164" s="80"/>
      <c r="Q164" s="80"/>
      <c r="R164" s="80"/>
      <c r="S164" s="80"/>
      <c r="T164" s="80"/>
      <c r="U164" s="71"/>
      <c r="V164" s="62"/>
      <c r="W164" s="62"/>
      <c r="X164" s="62"/>
      <c r="AA164" s="11"/>
    </row>
    <row r="165" spans="1:27" s="31" customFormat="1" ht="21" x14ac:dyDescent="0.3">
      <c r="A165" s="22"/>
      <c r="B165" s="22"/>
      <c r="C165"/>
      <c r="D165"/>
      <c r="E165"/>
      <c r="F165"/>
      <c r="G165" s="11"/>
      <c r="H165" s="19"/>
      <c r="I165" s="27"/>
      <c r="J165" s="11"/>
      <c r="K165" s="99"/>
      <c r="L165" s="99"/>
      <c r="M165" s="11"/>
      <c r="N165" s="119"/>
      <c r="O165" s="80"/>
      <c r="P165" s="80"/>
      <c r="Q165" s="80"/>
      <c r="R165" s="80"/>
      <c r="S165" s="80"/>
      <c r="T165" s="80"/>
      <c r="U165" s="71"/>
      <c r="V165" s="62"/>
      <c r="W165" s="62"/>
      <c r="X165" s="62"/>
      <c r="AA165" s="11"/>
    </row>
    <row r="166" spans="1:27" s="31" customFormat="1" ht="21" x14ac:dyDescent="0.3">
      <c r="A166" s="22"/>
      <c r="B166" s="22"/>
      <c r="C166"/>
      <c r="D166"/>
      <c r="E166"/>
      <c r="F166"/>
      <c r="G166" s="11"/>
      <c r="H166" s="19"/>
      <c r="I166" s="27"/>
      <c r="J166" s="11"/>
      <c r="K166" s="99"/>
      <c r="L166" s="99"/>
      <c r="M166" s="11"/>
      <c r="N166" s="119"/>
      <c r="O166" s="80"/>
      <c r="P166" s="80"/>
      <c r="Q166" s="80"/>
      <c r="R166" s="80"/>
      <c r="S166" s="80"/>
      <c r="T166" s="80"/>
      <c r="U166" s="71"/>
      <c r="V166" s="62"/>
      <c r="W166" s="62"/>
      <c r="X166" s="62"/>
      <c r="AA166" s="11"/>
    </row>
    <row r="167" spans="1:27" s="31" customFormat="1" ht="21" x14ac:dyDescent="0.3">
      <c r="A167" s="22"/>
      <c r="B167" s="22"/>
      <c r="C167"/>
      <c r="D167"/>
      <c r="E167"/>
      <c r="F167"/>
      <c r="G167" s="11"/>
      <c r="H167" s="19"/>
      <c r="I167" s="27"/>
      <c r="J167" s="11"/>
      <c r="K167" s="99"/>
      <c r="L167" s="99"/>
      <c r="M167" s="11"/>
      <c r="N167" s="119"/>
      <c r="O167" s="80"/>
      <c r="P167" s="80"/>
      <c r="Q167" s="80"/>
      <c r="R167" s="80"/>
      <c r="S167" s="80"/>
      <c r="T167" s="80"/>
      <c r="U167" s="71"/>
      <c r="V167" s="62"/>
      <c r="W167" s="62"/>
      <c r="X167" s="62"/>
      <c r="AA167" s="11"/>
    </row>
    <row r="168" spans="1:27" s="31" customFormat="1" ht="21" x14ac:dyDescent="0.3">
      <c r="A168" s="22"/>
      <c r="B168" s="22"/>
      <c r="C168"/>
      <c r="D168"/>
      <c r="E168"/>
      <c r="F168"/>
      <c r="G168" s="11"/>
      <c r="H168" s="19"/>
      <c r="I168" s="27"/>
      <c r="J168" s="11"/>
      <c r="K168" s="99"/>
      <c r="L168" s="99"/>
      <c r="M168" s="11"/>
      <c r="N168" s="119"/>
      <c r="O168" s="80"/>
      <c r="P168" s="80"/>
      <c r="Q168" s="80"/>
      <c r="R168" s="80"/>
      <c r="S168" s="80"/>
      <c r="T168" s="80"/>
      <c r="U168" s="71"/>
      <c r="V168" s="62"/>
      <c r="W168" s="62"/>
      <c r="X168" s="62"/>
      <c r="AA168" s="11"/>
    </row>
    <row r="169" spans="1:27" s="31" customFormat="1" ht="21" x14ac:dyDescent="0.3">
      <c r="A169" s="22"/>
      <c r="B169" s="22"/>
      <c r="C169"/>
      <c r="D169"/>
      <c r="E169"/>
      <c r="F169"/>
      <c r="G169" s="11"/>
      <c r="H169" s="19"/>
      <c r="I169" s="27"/>
      <c r="J169" s="11"/>
      <c r="K169" s="99"/>
      <c r="L169" s="99"/>
      <c r="M169" s="11"/>
      <c r="N169" s="119"/>
      <c r="O169" s="80"/>
      <c r="P169" s="80"/>
      <c r="Q169" s="80"/>
      <c r="R169" s="80"/>
      <c r="S169" s="80"/>
      <c r="T169" s="80"/>
      <c r="U169" s="71"/>
      <c r="V169" s="62"/>
      <c r="W169" s="62"/>
      <c r="X169" s="62"/>
      <c r="AA169" s="11"/>
    </row>
    <row r="170" spans="1:27" s="31" customFormat="1" ht="21" x14ac:dyDescent="0.3">
      <c r="A170" s="22"/>
      <c r="B170" s="22"/>
      <c r="C170"/>
      <c r="D170"/>
      <c r="E170"/>
      <c r="F170"/>
      <c r="G170" s="11"/>
      <c r="H170" s="19"/>
      <c r="I170" s="27"/>
      <c r="J170" s="11"/>
      <c r="K170" s="99"/>
      <c r="L170" s="99"/>
      <c r="M170" s="11"/>
      <c r="N170" s="119"/>
      <c r="O170" s="80"/>
      <c r="P170" s="80"/>
      <c r="Q170" s="80"/>
      <c r="R170" s="80"/>
      <c r="S170" s="80"/>
      <c r="T170" s="80"/>
      <c r="U170" s="71"/>
      <c r="V170" s="62"/>
      <c r="W170" s="62"/>
      <c r="X170" s="62"/>
      <c r="AA170" s="11"/>
    </row>
    <row r="171" spans="1:27" s="31" customFormat="1" ht="21" x14ac:dyDescent="0.3">
      <c r="A171" s="22"/>
      <c r="B171" s="22"/>
      <c r="C171"/>
      <c r="D171"/>
      <c r="E171"/>
      <c r="F171"/>
      <c r="G171" s="11"/>
      <c r="H171" s="19"/>
      <c r="I171" s="27"/>
      <c r="J171" s="11"/>
      <c r="K171" s="99"/>
      <c r="L171" s="99"/>
      <c r="M171" s="11"/>
      <c r="N171" s="119"/>
      <c r="O171" s="80"/>
      <c r="P171" s="80"/>
      <c r="Q171" s="80"/>
      <c r="R171" s="80"/>
      <c r="S171" s="80"/>
      <c r="T171" s="80"/>
      <c r="U171" s="71"/>
      <c r="V171" s="62"/>
      <c r="W171" s="62"/>
      <c r="X171" s="62"/>
      <c r="AA171" s="11"/>
    </row>
    <row r="172" spans="1:27" s="31" customFormat="1" ht="21" x14ac:dyDescent="0.3">
      <c r="A172" s="22"/>
      <c r="B172" s="22"/>
      <c r="C172"/>
      <c r="D172"/>
      <c r="E172"/>
      <c r="F172"/>
      <c r="G172" s="11"/>
      <c r="H172" s="19">
        <f t="shared" ref="H172:I176" si="67">MROUND(K172+5,10)</f>
        <v>10</v>
      </c>
      <c r="I172" s="27">
        <f t="shared" si="67"/>
        <v>2280</v>
      </c>
      <c r="J172" s="11"/>
      <c r="K172" s="99">
        <f>N172*$J$9</f>
        <v>0</v>
      </c>
      <c r="L172" s="99">
        <f>N172*$K$9</f>
        <v>2270.0749999999998</v>
      </c>
      <c r="M172" s="11"/>
      <c r="N172" s="119">
        <v>908.03</v>
      </c>
      <c r="O172" s="80">
        <v>908.03</v>
      </c>
      <c r="P172" s="80">
        <v>908.03</v>
      </c>
      <c r="Q172" s="80">
        <v>908.03</v>
      </c>
      <c r="R172" s="80">
        <v>908.03</v>
      </c>
      <c r="S172" s="80">
        <v>908.03</v>
      </c>
      <c r="T172" s="80">
        <v>908.03</v>
      </c>
      <c r="U172" s="71">
        <v>908.03</v>
      </c>
      <c r="V172" s="62">
        <v>908.03</v>
      </c>
      <c r="W172" s="62">
        <v>908.03</v>
      </c>
      <c r="X172" s="62">
        <v>908.03</v>
      </c>
      <c r="Y172" s="31">
        <v>908.03</v>
      </c>
      <c r="AA172" s="11"/>
    </row>
    <row r="173" spans="1:27" s="31" customFormat="1" ht="21" x14ac:dyDescent="0.3">
      <c r="A173" s="22"/>
      <c r="B173" s="22"/>
      <c r="C173"/>
      <c r="D173"/>
      <c r="E173"/>
      <c r="F173"/>
      <c r="G173" s="11"/>
      <c r="H173" s="19">
        <f t="shared" si="67"/>
        <v>10</v>
      </c>
      <c r="I173" s="27">
        <f t="shared" si="67"/>
        <v>3130</v>
      </c>
      <c r="J173" s="11"/>
      <c r="K173" s="99">
        <f>N173*$J$9</f>
        <v>0</v>
      </c>
      <c r="L173" s="99">
        <f>N173*$K$9</f>
        <v>3120.3500000000004</v>
      </c>
      <c r="M173" s="11"/>
      <c r="N173" s="119">
        <v>1248.1400000000001</v>
      </c>
      <c r="O173" s="80">
        <v>1248.1400000000001</v>
      </c>
      <c r="P173" s="80">
        <v>1248.1400000000001</v>
      </c>
      <c r="Q173" s="80">
        <v>1248.1400000000001</v>
      </c>
      <c r="R173" s="80">
        <v>1248.1400000000001</v>
      </c>
      <c r="S173" s="80">
        <v>1248.1400000000001</v>
      </c>
      <c r="T173" s="80">
        <v>1248.1400000000001</v>
      </c>
      <c r="U173" s="71">
        <v>1248.1400000000001</v>
      </c>
      <c r="V173" s="62">
        <v>1248.1400000000001</v>
      </c>
      <c r="W173" s="62">
        <v>1248.1400000000001</v>
      </c>
      <c r="X173" s="62">
        <v>1248.1400000000001</v>
      </c>
      <c r="Y173" s="31">
        <v>1248.1400000000001</v>
      </c>
      <c r="AA173" s="11"/>
    </row>
    <row r="174" spans="1:27" s="31" customFormat="1" ht="21" x14ac:dyDescent="0.3">
      <c r="A174" s="22"/>
      <c r="B174" s="22"/>
      <c r="C174"/>
      <c r="D174"/>
      <c r="E174"/>
      <c r="F174"/>
      <c r="G174" s="11"/>
      <c r="H174" s="19">
        <f t="shared" si="67"/>
        <v>10</v>
      </c>
      <c r="I174" s="27">
        <f t="shared" si="67"/>
        <v>3900</v>
      </c>
      <c r="J174" s="11"/>
      <c r="K174" s="99">
        <f>N174*$J$9</f>
        <v>0</v>
      </c>
      <c r="L174" s="99">
        <f>N174*$K$9</f>
        <v>3896.1000000000004</v>
      </c>
      <c r="M174" s="11"/>
      <c r="N174" s="119">
        <v>1558.44</v>
      </c>
      <c r="O174" s="80">
        <v>1558.44</v>
      </c>
      <c r="P174" s="80">
        <v>1558.44</v>
      </c>
      <c r="Q174" s="80">
        <v>1558.44</v>
      </c>
      <c r="R174" s="80">
        <v>1558.44</v>
      </c>
      <c r="S174" s="80">
        <v>1558.44</v>
      </c>
      <c r="T174" s="80">
        <v>1558.44</v>
      </c>
      <c r="U174" s="71">
        <v>1558.44</v>
      </c>
      <c r="V174" s="62">
        <v>1558.44</v>
      </c>
      <c r="W174" s="62">
        <v>1558.44</v>
      </c>
      <c r="X174" s="62">
        <v>1558.44</v>
      </c>
      <c r="Y174" s="31">
        <v>1558.44</v>
      </c>
      <c r="AA174" s="11"/>
    </row>
    <row r="175" spans="1:27" s="31" customFormat="1" ht="21" x14ac:dyDescent="0.3">
      <c r="A175" s="22"/>
      <c r="B175" s="22"/>
      <c r="C175"/>
      <c r="D175"/>
      <c r="E175"/>
      <c r="F175"/>
      <c r="G175" s="11"/>
      <c r="H175" s="19">
        <f t="shared" si="67"/>
        <v>10</v>
      </c>
      <c r="I175" s="27">
        <f t="shared" si="67"/>
        <v>4800</v>
      </c>
      <c r="J175" s="11"/>
      <c r="K175" s="99">
        <f>N175*$J$9</f>
        <v>0</v>
      </c>
      <c r="L175" s="99">
        <f>N175*$K$9</f>
        <v>4792.2000000000007</v>
      </c>
      <c r="M175" s="11"/>
      <c r="N175" s="119">
        <v>1916.88</v>
      </c>
      <c r="O175" s="80">
        <v>1916.88</v>
      </c>
      <c r="P175" s="80">
        <v>1916.88</v>
      </c>
      <c r="Q175" s="80">
        <v>1916.88</v>
      </c>
      <c r="R175" s="80">
        <v>1916.88</v>
      </c>
      <c r="S175" s="80">
        <v>1916.88</v>
      </c>
      <c r="T175" s="80">
        <v>1916.88</v>
      </c>
      <c r="U175" s="71">
        <v>1916.88</v>
      </c>
      <c r="V175" s="62">
        <v>1916.88</v>
      </c>
      <c r="W175" s="62">
        <v>1916.88</v>
      </c>
      <c r="X175" s="62">
        <v>1916.88</v>
      </c>
      <c r="Y175" s="31">
        <v>1916.88</v>
      </c>
      <c r="AA175" s="11"/>
    </row>
    <row r="176" spans="1:27" s="31" customFormat="1" ht="21" x14ac:dyDescent="0.3">
      <c r="A176" s="22"/>
      <c r="B176" s="22"/>
      <c r="C176"/>
      <c r="D176"/>
      <c r="E176"/>
      <c r="F176"/>
      <c r="G176" s="11"/>
      <c r="H176" s="19">
        <f t="shared" si="67"/>
        <v>10</v>
      </c>
      <c r="I176" s="27">
        <f t="shared" si="67"/>
        <v>7820</v>
      </c>
      <c r="J176" s="11"/>
      <c r="K176" s="99">
        <f>N176*$J$9</f>
        <v>0</v>
      </c>
      <c r="L176" s="99">
        <f>N176*$K$9</f>
        <v>7819.3499999999995</v>
      </c>
      <c r="M176" s="11"/>
      <c r="N176" s="119">
        <v>3127.74</v>
      </c>
      <c r="O176" s="80">
        <v>3127.74</v>
      </c>
      <c r="P176" s="80">
        <v>3127.74</v>
      </c>
      <c r="Q176" s="80">
        <v>3127.74</v>
      </c>
      <c r="R176" s="80">
        <v>3127.74</v>
      </c>
      <c r="S176" s="80">
        <v>3127.74</v>
      </c>
      <c r="T176" s="80">
        <v>3127.74</v>
      </c>
      <c r="U176" s="71">
        <v>3127.74</v>
      </c>
      <c r="V176" s="62">
        <v>3127.74</v>
      </c>
      <c r="W176" s="62">
        <v>3127.74</v>
      </c>
      <c r="X176" s="62">
        <v>3127.74</v>
      </c>
      <c r="Y176" s="31">
        <v>3127.74</v>
      </c>
      <c r="AA176" s="11"/>
    </row>
  </sheetData>
  <mergeCells count="4">
    <mergeCell ref="D7:F7"/>
    <mergeCell ref="D9:F9"/>
    <mergeCell ref="D39:F39"/>
    <mergeCell ref="D55:F55"/>
  </mergeCells>
  <printOptions horizont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&amp;LHERRAMIENTAS y ACCESORIOS&amp;R"El Origen"</oddHeader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77"/>
  <sheetViews>
    <sheetView topLeftCell="C13" workbookViewId="0">
      <selection activeCell="D5" sqref="D5"/>
    </sheetView>
  </sheetViews>
  <sheetFormatPr baseColWidth="10" defaultRowHeight="18.75" x14ac:dyDescent="0.3"/>
  <cols>
    <col min="1" max="1" width="8.85546875" style="22" customWidth="1"/>
    <col min="2" max="2" width="6.28515625" style="22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hidden="1" customWidth="1"/>
    <col min="14" max="14" width="15.7109375" style="119" customWidth="1"/>
    <col min="15" max="17" width="15.7109375" style="80" hidden="1" customWidth="1"/>
    <col min="18" max="20" width="14.140625" style="80" hidden="1" customWidth="1"/>
    <col min="21" max="21" width="14.140625" style="71" hidden="1" customWidth="1"/>
    <col min="22" max="24" width="14.140625" style="62" hidden="1" customWidth="1"/>
    <col min="25" max="25" width="14.140625" style="31" hidden="1" customWidth="1"/>
    <col min="26" max="26" width="18" style="31" customWidth="1"/>
    <col min="27" max="27" width="8.5703125" style="11" customWidth="1"/>
    <col min="28" max="28" width="11.42578125" customWidth="1"/>
  </cols>
  <sheetData>
    <row r="3" spans="1:27" x14ac:dyDescent="0.3">
      <c r="N3" s="119" t="s">
        <v>181</v>
      </c>
    </row>
    <row r="4" spans="1:27" ht="21" x14ac:dyDescent="0.35">
      <c r="I4" s="30" t="s">
        <v>172</v>
      </c>
      <c r="J4" s="16"/>
      <c r="K4" s="99">
        <v>2.5</v>
      </c>
      <c r="L4" s="99">
        <v>1.5</v>
      </c>
      <c r="N4" s="119" t="s">
        <v>182</v>
      </c>
    </row>
    <row r="5" spans="1:27" x14ac:dyDescent="0.3">
      <c r="V5" s="62" t="s">
        <v>123</v>
      </c>
    </row>
    <row r="6" spans="1:27" ht="20.100000000000001" customHeight="1" x14ac:dyDescent="0.3">
      <c r="N6" s="120">
        <v>45373</v>
      </c>
      <c r="O6" s="118">
        <v>45351</v>
      </c>
      <c r="P6" s="98">
        <v>45325</v>
      </c>
      <c r="Q6" s="81">
        <v>45298</v>
      </c>
      <c r="R6" s="81">
        <v>45276</v>
      </c>
      <c r="S6" s="81">
        <v>45274</v>
      </c>
      <c r="T6" s="81">
        <v>45230</v>
      </c>
      <c r="U6" s="72">
        <v>45222</v>
      </c>
      <c r="V6" s="59">
        <v>45195</v>
      </c>
      <c r="W6" s="59">
        <v>45182</v>
      </c>
      <c r="X6" s="59">
        <v>45163</v>
      </c>
      <c r="Y6" s="50">
        <v>45146</v>
      </c>
      <c r="Z6" s="50"/>
    </row>
    <row r="7" spans="1:27" s="5" customFormat="1" ht="21.95" customHeight="1" x14ac:dyDescent="0.35">
      <c r="A7" s="22"/>
      <c r="B7" s="22"/>
      <c r="D7" s="151" t="s">
        <v>122</v>
      </c>
      <c r="E7" s="152"/>
      <c r="F7" s="153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21"/>
      <c r="O7" s="82"/>
      <c r="P7" s="82"/>
      <c r="Q7" s="82"/>
      <c r="R7" s="82" t="s">
        <v>163</v>
      </c>
      <c r="S7" s="82"/>
      <c r="T7" s="82"/>
      <c r="U7" s="73" t="s">
        <v>131</v>
      </c>
      <c r="V7" s="60">
        <v>0.32</v>
      </c>
      <c r="W7" s="60">
        <v>0.32</v>
      </c>
      <c r="X7" s="60">
        <v>0.25</v>
      </c>
      <c r="Y7" s="32" t="s">
        <v>39</v>
      </c>
      <c r="Z7" s="51"/>
      <c r="AA7" s="12"/>
    </row>
    <row r="8" spans="1:27" s="5" customFormat="1" ht="14.2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21" t="s">
        <v>167</v>
      </c>
      <c r="O8" s="95" t="s">
        <v>167</v>
      </c>
      <c r="P8" s="95" t="s">
        <v>167</v>
      </c>
      <c r="Q8" s="56" t="s">
        <v>164</v>
      </c>
      <c r="R8" s="82" t="s">
        <v>158</v>
      </c>
      <c r="S8" s="82" t="s">
        <v>158</v>
      </c>
      <c r="T8" s="82" t="s">
        <v>158</v>
      </c>
      <c r="U8" s="73" t="s">
        <v>134</v>
      </c>
      <c r="V8" s="60"/>
      <c r="W8" s="60"/>
      <c r="X8" s="60"/>
      <c r="Y8" s="32"/>
      <c r="Z8" s="51"/>
      <c r="AA8" s="12"/>
    </row>
    <row r="9" spans="1:27" s="5" customFormat="1" ht="20.100000000000001" customHeight="1" x14ac:dyDescent="0.35">
      <c r="A9" s="22"/>
      <c r="B9" s="22"/>
      <c r="D9" s="150"/>
      <c r="E9" s="150"/>
      <c r="F9" s="150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22" t="s">
        <v>40</v>
      </c>
      <c r="O9" s="96" t="s">
        <v>40</v>
      </c>
      <c r="P9" s="96" t="s">
        <v>40</v>
      </c>
      <c r="Q9" s="57" t="s">
        <v>40</v>
      </c>
      <c r="R9" s="83" t="s">
        <v>40</v>
      </c>
      <c r="S9" s="83" t="s">
        <v>40</v>
      </c>
      <c r="T9" s="83" t="s">
        <v>40</v>
      </c>
      <c r="U9" s="74" t="s">
        <v>40</v>
      </c>
      <c r="V9" s="61" t="s">
        <v>40</v>
      </c>
      <c r="W9" s="61" t="s">
        <v>40</v>
      </c>
      <c r="X9" s="61" t="s">
        <v>40</v>
      </c>
      <c r="Y9" s="33" t="s">
        <v>40</v>
      </c>
      <c r="Z9" s="52"/>
      <c r="AA9" s="16"/>
    </row>
    <row r="10" spans="1:27" ht="20.100000000000001" customHeight="1" x14ac:dyDescent="0.35">
      <c r="A10" s="22" t="s">
        <v>203</v>
      </c>
      <c r="D10" s="45" t="s">
        <v>171</v>
      </c>
      <c r="E10" s="36">
        <f t="shared" ref="E10:F22" si="0">H10</f>
        <v>1050</v>
      </c>
      <c r="F10" s="35">
        <f t="shared" si="0"/>
        <v>650</v>
      </c>
      <c r="G10" s="105"/>
      <c r="H10" s="27">
        <f t="shared" ref="H10:I22" si="1">MROUND(K10+24,50)</f>
        <v>1050</v>
      </c>
      <c r="I10" s="27">
        <f t="shared" si="1"/>
        <v>650</v>
      </c>
      <c r="J10" s="16"/>
      <c r="K10" s="99">
        <f t="shared" ref="K10:K22" si="2">N10*$K$9</f>
        <v>1005.8249999999999</v>
      </c>
      <c r="L10" s="99">
        <f t="shared" ref="L10:L22" si="3">N10*$L$9</f>
        <v>603.495</v>
      </c>
      <c r="M10" s="16"/>
      <c r="N10" s="119">
        <v>402.33</v>
      </c>
      <c r="O10" s="97">
        <v>402.33</v>
      </c>
      <c r="P10" s="97">
        <v>402.33</v>
      </c>
      <c r="Q10" s="80">
        <f>T10*1.3</f>
        <v>0</v>
      </c>
      <c r="R10" s="80">
        <v>341.25</v>
      </c>
      <c r="S10" s="80">
        <v>262.5</v>
      </c>
      <c r="T10" s="80">
        <f t="shared" ref="T10:T18" si="4">W10*1.25</f>
        <v>0</v>
      </c>
      <c r="U10" s="71">
        <v>262.5</v>
      </c>
      <c r="V10" s="62">
        <v>210</v>
      </c>
      <c r="W10" s="62">
        <v>0</v>
      </c>
      <c r="X10" s="62">
        <f>Y10*1.25</f>
        <v>0</v>
      </c>
      <c r="Y10" s="34">
        <v>0</v>
      </c>
      <c r="Z10" s="34" t="s">
        <v>95</v>
      </c>
      <c r="AA10" s="16"/>
    </row>
    <row r="11" spans="1:27" ht="20.100000000000001" customHeight="1" x14ac:dyDescent="0.35">
      <c r="A11" s="22" t="s">
        <v>201</v>
      </c>
      <c r="B11" s="22">
        <v>3271</v>
      </c>
      <c r="C11" t="s">
        <v>68</v>
      </c>
      <c r="D11" s="116" t="s">
        <v>6</v>
      </c>
      <c r="E11" s="76">
        <f t="shared" si="0"/>
        <v>23750</v>
      </c>
      <c r="F11" s="77">
        <f t="shared" si="0"/>
        <v>14250</v>
      </c>
      <c r="G11" s="105"/>
      <c r="H11" s="27">
        <f t="shared" si="1"/>
        <v>23750</v>
      </c>
      <c r="I11" s="27">
        <f t="shared" si="1"/>
        <v>14250</v>
      </c>
      <c r="J11" s="16"/>
      <c r="K11" s="99">
        <f t="shared" si="2"/>
        <v>23750</v>
      </c>
      <c r="L11" s="99">
        <f t="shared" si="3"/>
        <v>14250</v>
      </c>
      <c r="M11" s="16"/>
      <c r="N11" s="31">
        <v>9500</v>
      </c>
      <c r="O11" s="80">
        <v>6365.6950500000003</v>
      </c>
      <c r="P11" s="80">
        <v>6365.6950500000003</v>
      </c>
      <c r="Q11" s="80">
        <f t="shared" ref="Q11:Q22" si="5">T11*1.3</f>
        <v>6365.6950500000003</v>
      </c>
      <c r="R11" s="80">
        <v>6365.6950500000003</v>
      </c>
      <c r="S11" s="80">
        <v>4896.6885000000002</v>
      </c>
      <c r="T11" s="80">
        <f t="shared" si="4"/>
        <v>4896.6885000000002</v>
      </c>
      <c r="U11" s="71">
        <v>4896.6885000000002</v>
      </c>
      <c r="V11" s="62">
        <v>3917.3508000000002</v>
      </c>
      <c r="W11" s="62">
        <v>3917.3508000000002</v>
      </c>
      <c r="X11" s="62">
        <f>Y11*1.25</f>
        <v>3709.6125000000002</v>
      </c>
      <c r="Y11" s="58">
        <v>2967.69</v>
      </c>
      <c r="Z11" s="34" t="s">
        <v>94</v>
      </c>
      <c r="AA11" s="16"/>
    </row>
    <row r="12" spans="1:27" ht="20.100000000000001" customHeight="1" x14ac:dyDescent="0.35">
      <c r="A12" s="22" t="s">
        <v>201</v>
      </c>
      <c r="B12" s="22">
        <v>3259</v>
      </c>
      <c r="C12" t="s">
        <v>67</v>
      </c>
      <c r="D12" s="45" t="s">
        <v>7</v>
      </c>
      <c r="E12" s="36">
        <f t="shared" si="0"/>
        <v>14500</v>
      </c>
      <c r="F12" s="35">
        <f t="shared" si="0"/>
        <v>8700</v>
      </c>
      <c r="G12" s="105"/>
      <c r="H12" s="27">
        <f t="shared" si="1"/>
        <v>14500</v>
      </c>
      <c r="I12" s="27">
        <f t="shared" si="1"/>
        <v>8700</v>
      </c>
      <c r="J12" s="16"/>
      <c r="K12" s="99">
        <f t="shared" si="2"/>
        <v>14500</v>
      </c>
      <c r="L12" s="99">
        <f t="shared" si="3"/>
        <v>8700</v>
      </c>
      <c r="M12" s="16"/>
      <c r="N12" s="31">
        <v>5800</v>
      </c>
      <c r="O12" s="80">
        <v>4736.8249500000002</v>
      </c>
      <c r="P12" s="80">
        <v>4736.8249500000002</v>
      </c>
      <c r="Q12" s="80">
        <f t="shared" si="5"/>
        <v>4736.8249500000002</v>
      </c>
      <c r="R12" s="80">
        <v>4736.8249500000002</v>
      </c>
      <c r="S12" s="80">
        <v>3643.7114999999999</v>
      </c>
      <c r="T12" s="80">
        <f t="shared" si="4"/>
        <v>3643.7114999999999</v>
      </c>
      <c r="U12" s="71">
        <v>3643.7114999999999</v>
      </c>
      <c r="V12" s="62">
        <v>2914.9692</v>
      </c>
      <c r="W12" s="62">
        <v>2914.9692</v>
      </c>
      <c r="X12" s="62">
        <f>Y12*1.25</f>
        <v>2760.3874999999998</v>
      </c>
      <c r="Y12" s="58">
        <v>2208.31</v>
      </c>
      <c r="Z12" s="34" t="s">
        <v>94</v>
      </c>
      <c r="AA12" s="16"/>
    </row>
    <row r="13" spans="1:27" ht="20.100000000000001" customHeight="1" x14ac:dyDescent="0.35">
      <c r="A13" s="22" t="s">
        <v>201</v>
      </c>
      <c r="B13" s="22">
        <v>3259</v>
      </c>
      <c r="C13" t="s">
        <v>67</v>
      </c>
      <c r="D13" s="45" t="s">
        <v>92</v>
      </c>
      <c r="E13" s="36">
        <f t="shared" si="0"/>
        <v>21250</v>
      </c>
      <c r="F13" s="35">
        <f t="shared" si="0"/>
        <v>12750</v>
      </c>
      <c r="G13" s="105"/>
      <c r="H13" s="27">
        <f t="shared" si="1"/>
        <v>21250</v>
      </c>
      <c r="I13" s="27">
        <f t="shared" si="1"/>
        <v>12750</v>
      </c>
      <c r="J13" s="16"/>
      <c r="K13" s="99">
        <f t="shared" si="2"/>
        <v>21250</v>
      </c>
      <c r="L13" s="99">
        <f t="shared" si="3"/>
        <v>12750</v>
      </c>
      <c r="M13" s="16"/>
      <c r="N13" s="31">
        <v>8500</v>
      </c>
      <c r="O13" s="80">
        <v>5354.6707500000002</v>
      </c>
      <c r="P13" s="80">
        <v>5354.6707500000002</v>
      </c>
      <c r="Q13" s="80">
        <f t="shared" si="5"/>
        <v>5354.6707500000002</v>
      </c>
      <c r="R13" s="80">
        <v>5354.6707500000002</v>
      </c>
      <c r="S13" s="80">
        <v>4118.9775</v>
      </c>
      <c r="T13" s="80">
        <f t="shared" si="4"/>
        <v>4118.9775</v>
      </c>
      <c r="U13" s="71">
        <v>4118.9775</v>
      </c>
      <c r="V13" s="62">
        <v>3295.1820000000002</v>
      </c>
      <c r="W13" s="62">
        <v>3295.1820000000002</v>
      </c>
      <c r="X13" s="62">
        <f>Y13*1.25</f>
        <v>3120.4375</v>
      </c>
      <c r="Y13" s="58">
        <v>2496.35</v>
      </c>
      <c r="Z13" s="34" t="s">
        <v>93</v>
      </c>
      <c r="AA13" s="16"/>
    </row>
    <row r="14" spans="1:27" ht="20.100000000000001" customHeight="1" x14ac:dyDescent="0.35">
      <c r="A14" s="22" t="s">
        <v>201</v>
      </c>
      <c r="D14" s="45" t="s">
        <v>137</v>
      </c>
      <c r="E14" s="36">
        <f t="shared" si="0"/>
        <v>36900</v>
      </c>
      <c r="F14" s="35">
        <f t="shared" si="0"/>
        <v>22150</v>
      </c>
      <c r="G14" s="105"/>
      <c r="H14" s="27">
        <f t="shared" si="1"/>
        <v>36900</v>
      </c>
      <c r="I14" s="27">
        <f t="shared" si="1"/>
        <v>22150</v>
      </c>
      <c r="J14" s="16"/>
      <c r="K14" s="99">
        <f t="shared" si="2"/>
        <v>36867.1875</v>
      </c>
      <c r="L14" s="99">
        <f t="shared" si="3"/>
        <v>22120.3125</v>
      </c>
      <c r="M14" s="16"/>
      <c r="N14" s="119">
        <f t="shared" ref="N14:N20" si="6">S14*1.3</f>
        <v>14746.875</v>
      </c>
      <c r="O14" s="80">
        <v>14746.875</v>
      </c>
      <c r="P14" s="80">
        <v>14746.875</v>
      </c>
      <c r="Q14" s="80">
        <f t="shared" si="5"/>
        <v>14746.875</v>
      </c>
      <c r="R14" s="80">
        <v>14746.875</v>
      </c>
      <c r="S14" s="80">
        <v>11343.75</v>
      </c>
      <c r="T14" s="80">
        <v>11343.75</v>
      </c>
      <c r="U14" s="71">
        <v>11343.75</v>
      </c>
      <c r="Y14" s="58"/>
      <c r="Z14" s="34"/>
      <c r="AA14" s="16"/>
    </row>
    <row r="15" spans="1:27" ht="20.100000000000001" customHeight="1" x14ac:dyDescent="0.35">
      <c r="A15" s="22" t="s">
        <v>200</v>
      </c>
      <c r="B15" s="22">
        <v>232</v>
      </c>
      <c r="C15" t="s">
        <v>71</v>
      </c>
      <c r="D15" s="45" t="s">
        <v>104</v>
      </c>
      <c r="E15" s="36">
        <f t="shared" si="0"/>
        <v>101250</v>
      </c>
      <c r="F15" s="35">
        <f t="shared" si="0"/>
        <v>60750</v>
      </c>
      <c r="G15" s="105"/>
      <c r="H15" s="27">
        <f t="shared" si="1"/>
        <v>101250</v>
      </c>
      <c r="I15" s="27">
        <f t="shared" si="1"/>
        <v>60750</v>
      </c>
      <c r="J15" s="16"/>
      <c r="K15" s="99">
        <f t="shared" si="2"/>
        <v>101235.47362500001</v>
      </c>
      <c r="L15" s="99">
        <f t="shared" si="3"/>
        <v>60741.284175000008</v>
      </c>
      <c r="M15" s="16"/>
      <c r="N15" s="119">
        <f t="shared" si="6"/>
        <v>40494.189450000005</v>
      </c>
      <c r="O15" s="80">
        <v>40494.189450000005</v>
      </c>
      <c r="P15" s="80">
        <v>40494.189450000005</v>
      </c>
      <c r="Q15" s="80">
        <f t="shared" si="5"/>
        <v>40494.189450000005</v>
      </c>
      <c r="R15" s="80">
        <v>40494.189450000005</v>
      </c>
      <c r="S15" s="80">
        <v>31149.376500000002</v>
      </c>
      <c r="T15" s="80">
        <f t="shared" si="4"/>
        <v>31149.376500000002</v>
      </c>
      <c r="U15" s="71">
        <v>31149.376500000002</v>
      </c>
      <c r="V15" s="62">
        <v>24919.501200000002</v>
      </c>
      <c r="W15" s="62">
        <v>24919.501200000002</v>
      </c>
      <c r="X15" s="62">
        <f t="shared" ref="X15:X19" si="7">Y15*1.25</f>
        <v>23598.012500000001</v>
      </c>
      <c r="Y15" s="58">
        <v>18878.41</v>
      </c>
      <c r="Z15" s="34" t="s">
        <v>98</v>
      </c>
      <c r="AA15" s="16"/>
    </row>
    <row r="16" spans="1:27" ht="20.100000000000001" hidden="1" customHeight="1" x14ac:dyDescent="0.35">
      <c r="B16" s="22" t="s">
        <v>45</v>
      </c>
      <c r="D16" s="45" t="s">
        <v>13</v>
      </c>
      <c r="E16" s="36"/>
      <c r="F16" s="35"/>
      <c r="G16" s="105"/>
      <c r="H16" s="27">
        <f t="shared" si="1"/>
        <v>0</v>
      </c>
      <c r="I16" s="27">
        <f t="shared" si="1"/>
        <v>0</v>
      </c>
      <c r="J16" s="16"/>
      <c r="K16" s="99">
        <f t="shared" si="2"/>
        <v>0</v>
      </c>
      <c r="L16" s="99">
        <f t="shared" si="3"/>
        <v>0</v>
      </c>
      <c r="M16" s="16"/>
      <c r="N16" s="119">
        <f t="shared" si="6"/>
        <v>0</v>
      </c>
      <c r="O16" s="80">
        <v>0</v>
      </c>
      <c r="P16" s="80">
        <v>0</v>
      </c>
      <c r="Q16" s="80">
        <f t="shared" si="5"/>
        <v>0</v>
      </c>
      <c r="R16" s="80">
        <v>0</v>
      </c>
      <c r="S16" s="80">
        <v>0</v>
      </c>
      <c r="T16" s="80">
        <f t="shared" si="4"/>
        <v>0</v>
      </c>
      <c r="U16" s="71">
        <v>0</v>
      </c>
      <c r="V16" s="62">
        <v>0</v>
      </c>
      <c r="W16" s="62">
        <v>0</v>
      </c>
      <c r="X16" s="62">
        <f t="shared" si="7"/>
        <v>0</v>
      </c>
      <c r="Y16" s="34">
        <v>0</v>
      </c>
      <c r="Z16" s="34"/>
      <c r="AA16" s="16"/>
    </row>
    <row r="17" spans="1:27" ht="20.100000000000001" customHeight="1" x14ac:dyDescent="0.35">
      <c r="B17" s="22" t="s">
        <v>45</v>
      </c>
      <c r="D17" s="45" t="s">
        <v>14</v>
      </c>
      <c r="E17" s="36"/>
      <c r="F17" s="35"/>
      <c r="G17" s="105"/>
      <c r="H17" s="27">
        <f t="shared" si="1"/>
        <v>0</v>
      </c>
      <c r="I17" s="27">
        <f t="shared" si="1"/>
        <v>0</v>
      </c>
      <c r="J17" s="16"/>
      <c r="K17" s="99">
        <f t="shared" si="2"/>
        <v>0</v>
      </c>
      <c r="L17" s="99">
        <f t="shared" si="3"/>
        <v>0</v>
      </c>
      <c r="M17" s="16"/>
      <c r="N17" s="119">
        <f t="shared" si="6"/>
        <v>0</v>
      </c>
      <c r="O17" s="80">
        <v>0</v>
      </c>
      <c r="P17" s="80">
        <v>0</v>
      </c>
      <c r="Q17" s="80">
        <f t="shared" si="5"/>
        <v>0</v>
      </c>
      <c r="R17" s="80">
        <v>0</v>
      </c>
      <c r="S17" s="80">
        <v>0</v>
      </c>
      <c r="T17" s="80">
        <f t="shared" si="4"/>
        <v>0</v>
      </c>
      <c r="U17" s="71">
        <v>0</v>
      </c>
      <c r="V17" s="62">
        <v>0</v>
      </c>
      <c r="W17" s="62">
        <v>0</v>
      </c>
      <c r="X17" s="62">
        <f t="shared" si="7"/>
        <v>0</v>
      </c>
      <c r="Y17" s="34">
        <v>0</v>
      </c>
      <c r="Z17" s="34"/>
      <c r="AA17" s="16"/>
    </row>
    <row r="18" spans="1:27" ht="20.100000000000001" customHeight="1" x14ac:dyDescent="0.35">
      <c r="A18" s="22" t="s">
        <v>200</v>
      </c>
      <c r="B18" s="22">
        <v>254</v>
      </c>
      <c r="C18" t="s">
        <v>72</v>
      </c>
      <c r="D18" s="45" t="s">
        <v>18</v>
      </c>
      <c r="E18" s="36">
        <f t="shared" si="0"/>
        <v>5150</v>
      </c>
      <c r="F18" s="35">
        <f t="shared" si="0"/>
        <v>3100</v>
      </c>
      <c r="G18" s="105"/>
      <c r="H18" s="27">
        <f t="shared" si="1"/>
        <v>5150</v>
      </c>
      <c r="I18" s="27">
        <f t="shared" si="1"/>
        <v>3100</v>
      </c>
      <c r="J18" s="16"/>
      <c r="K18" s="99">
        <f t="shared" si="2"/>
        <v>5144.2998750000006</v>
      </c>
      <c r="L18" s="99">
        <f t="shared" si="3"/>
        <v>3086.579925</v>
      </c>
      <c r="M18" s="16"/>
      <c r="N18" s="119">
        <f t="shared" si="6"/>
        <v>2057.7199500000002</v>
      </c>
      <c r="O18" s="80">
        <v>2057.7199500000002</v>
      </c>
      <c r="P18" s="80">
        <v>2057.7199500000002</v>
      </c>
      <c r="Q18" s="80">
        <f t="shared" si="5"/>
        <v>2057.7199500000002</v>
      </c>
      <c r="R18" s="80">
        <v>2057.7199500000002</v>
      </c>
      <c r="S18" s="80">
        <v>1582.8615</v>
      </c>
      <c r="T18" s="80">
        <f t="shared" si="4"/>
        <v>1582.8615</v>
      </c>
      <c r="U18" s="71">
        <v>1582.8615</v>
      </c>
      <c r="V18" s="62">
        <v>1266.2891999999999</v>
      </c>
      <c r="W18" s="62">
        <v>1266.2891999999999</v>
      </c>
      <c r="X18" s="62">
        <f t="shared" si="7"/>
        <v>1199.1374999999998</v>
      </c>
      <c r="Y18" s="58">
        <v>959.31</v>
      </c>
      <c r="Z18" s="34"/>
      <c r="AA18" s="16"/>
    </row>
    <row r="19" spans="1:27" ht="20.100000000000001" customHeight="1" x14ac:dyDescent="0.35">
      <c r="A19" s="22" t="s">
        <v>42</v>
      </c>
      <c r="B19" s="22" t="s">
        <v>44</v>
      </c>
      <c r="D19" s="45" t="s">
        <v>24</v>
      </c>
      <c r="E19" s="36">
        <f t="shared" si="0"/>
        <v>3500</v>
      </c>
      <c r="F19" s="35">
        <f t="shared" si="0"/>
        <v>2100</v>
      </c>
      <c r="G19" s="105"/>
      <c r="H19" s="27">
        <f t="shared" si="1"/>
        <v>3500</v>
      </c>
      <c r="I19" s="27">
        <f t="shared" si="1"/>
        <v>2100</v>
      </c>
      <c r="J19" s="16"/>
      <c r="K19" s="99">
        <f t="shared" si="2"/>
        <v>3493.75</v>
      </c>
      <c r="L19" s="99">
        <f t="shared" si="3"/>
        <v>2096.25</v>
      </c>
      <c r="M19" s="16"/>
      <c r="N19" s="119">
        <f t="shared" si="6"/>
        <v>1397.5</v>
      </c>
      <c r="O19" s="80">
        <v>1397.5</v>
      </c>
      <c r="P19" s="80">
        <v>1397.5</v>
      </c>
      <c r="Q19" s="80">
        <f t="shared" si="5"/>
        <v>1397.5</v>
      </c>
      <c r="R19" s="80">
        <v>1397.5</v>
      </c>
      <c r="S19" s="80">
        <v>1075</v>
      </c>
      <c r="T19" s="80">
        <v>1075</v>
      </c>
      <c r="U19" s="71">
        <v>1075</v>
      </c>
      <c r="V19" s="62">
        <v>0</v>
      </c>
      <c r="W19" s="62">
        <v>0</v>
      </c>
      <c r="X19" s="62">
        <f t="shared" si="7"/>
        <v>0</v>
      </c>
      <c r="Y19" s="34">
        <v>0</v>
      </c>
      <c r="Z19" s="34"/>
      <c r="AA19" s="16"/>
    </row>
    <row r="20" spans="1:27" ht="20.100000000000001" customHeight="1" x14ac:dyDescent="0.35">
      <c r="D20" s="45" t="s">
        <v>132</v>
      </c>
      <c r="E20" s="36">
        <f t="shared" si="0"/>
        <v>2000</v>
      </c>
      <c r="F20" s="35">
        <f t="shared" si="0"/>
        <v>1200</v>
      </c>
      <c r="G20" s="105"/>
      <c r="H20" s="27">
        <f t="shared" si="1"/>
        <v>2000</v>
      </c>
      <c r="I20" s="27">
        <f t="shared" si="1"/>
        <v>1200</v>
      </c>
      <c r="J20" s="16"/>
      <c r="K20" s="99">
        <f t="shared" si="2"/>
        <v>1956.5</v>
      </c>
      <c r="L20" s="99">
        <f t="shared" si="3"/>
        <v>1173.9000000000001</v>
      </c>
      <c r="M20" s="16"/>
      <c r="N20" s="119">
        <f t="shared" si="6"/>
        <v>782.6</v>
      </c>
      <c r="O20" s="80">
        <v>782.6</v>
      </c>
      <c r="P20" s="80">
        <v>782.6</v>
      </c>
      <c r="Q20" s="80">
        <f t="shared" si="5"/>
        <v>782.6</v>
      </c>
      <c r="R20" s="80">
        <v>782.6</v>
      </c>
      <c r="S20" s="80">
        <v>602</v>
      </c>
      <c r="T20" s="80">
        <v>602</v>
      </c>
      <c r="U20" s="71">
        <v>602</v>
      </c>
      <c r="Y20" s="34"/>
      <c r="Z20" s="34"/>
      <c r="AA20" s="16"/>
    </row>
    <row r="21" spans="1:27" ht="20.100000000000001" customHeight="1" x14ac:dyDescent="0.35">
      <c r="A21" s="22" t="s">
        <v>189</v>
      </c>
      <c r="B21" s="22" t="s">
        <v>53</v>
      </c>
      <c r="C21" t="s">
        <v>77</v>
      </c>
      <c r="D21" s="45" t="s">
        <v>26</v>
      </c>
      <c r="E21" s="36">
        <f t="shared" si="0"/>
        <v>1800</v>
      </c>
      <c r="F21" s="35">
        <f t="shared" si="0"/>
        <v>1100</v>
      </c>
      <c r="G21" s="105"/>
      <c r="H21" s="27">
        <f t="shared" si="1"/>
        <v>1800</v>
      </c>
      <c r="I21" s="27">
        <f t="shared" si="1"/>
        <v>1100</v>
      </c>
      <c r="J21" s="16"/>
      <c r="K21" s="99">
        <f t="shared" si="2"/>
        <v>1755.625</v>
      </c>
      <c r="L21" s="99">
        <f t="shared" si="3"/>
        <v>1053.375</v>
      </c>
      <c r="M21" s="65">
        <v>0.313</v>
      </c>
      <c r="N21" s="97">
        <v>702.25</v>
      </c>
      <c r="O21" s="97">
        <v>845</v>
      </c>
      <c r="P21" s="97">
        <v>845</v>
      </c>
      <c r="Q21" s="80">
        <f t="shared" si="5"/>
        <v>699.07500000000005</v>
      </c>
      <c r="R21" s="80">
        <v>731.9</v>
      </c>
      <c r="S21" s="80">
        <v>563</v>
      </c>
      <c r="T21" s="80">
        <f>W21*1.25</f>
        <v>537.75</v>
      </c>
      <c r="U21" s="71">
        <v>537.75</v>
      </c>
      <c r="V21" s="64">
        <v>430.2</v>
      </c>
      <c r="W21" s="64">
        <v>430.2</v>
      </c>
      <c r="X21" s="62">
        <f>Y21*1.25</f>
        <v>409.5</v>
      </c>
      <c r="Y21" s="58">
        <v>327.60000000000002</v>
      </c>
      <c r="Z21" s="34" t="s">
        <v>97</v>
      </c>
      <c r="AA21" s="16"/>
    </row>
    <row r="22" spans="1:27" ht="20.100000000000001" customHeight="1" x14ac:dyDescent="0.35">
      <c r="A22" s="22" t="s">
        <v>200</v>
      </c>
      <c r="B22" s="22" t="s">
        <v>52</v>
      </c>
      <c r="C22" t="s">
        <v>78</v>
      </c>
      <c r="D22" s="45" t="s">
        <v>27</v>
      </c>
      <c r="E22" s="36">
        <f t="shared" si="0"/>
        <v>4200</v>
      </c>
      <c r="F22" s="35">
        <f t="shared" si="0"/>
        <v>2500</v>
      </c>
      <c r="G22" s="105"/>
      <c r="H22" s="27">
        <f t="shared" si="1"/>
        <v>4200</v>
      </c>
      <c r="I22" s="27">
        <f t="shared" si="1"/>
        <v>2500</v>
      </c>
      <c r="J22" s="16"/>
      <c r="K22" s="99">
        <f t="shared" si="2"/>
        <v>4160</v>
      </c>
      <c r="L22" s="99">
        <f t="shared" si="3"/>
        <v>2496</v>
      </c>
      <c r="M22" s="16"/>
      <c r="N22" s="119">
        <v>1664</v>
      </c>
      <c r="O22" s="97">
        <v>1664</v>
      </c>
      <c r="P22" s="97">
        <v>1664</v>
      </c>
      <c r="Q22" s="80">
        <f t="shared" si="5"/>
        <v>1378.3770000000004</v>
      </c>
      <c r="R22" s="80">
        <v>1378.3770000000004</v>
      </c>
      <c r="S22" s="80">
        <v>1060.2900000000002</v>
      </c>
      <c r="T22" s="80">
        <f>W22*1.25</f>
        <v>1060.2900000000002</v>
      </c>
      <c r="U22" s="71">
        <v>1060.2900000000002</v>
      </c>
      <c r="V22" s="62">
        <v>848.23200000000008</v>
      </c>
      <c r="W22" s="62">
        <v>848.23200000000008</v>
      </c>
      <c r="X22" s="62">
        <f>Y22*1.25</f>
        <v>803.25</v>
      </c>
      <c r="Y22" s="58">
        <v>642.6</v>
      </c>
      <c r="Z22" s="34" t="s">
        <v>97</v>
      </c>
      <c r="AA22" s="16"/>
    </row>
    <row r="23" spans="1:27" s="11" customFormat="1" ht="21" x14ac:dyDescent="0.3">
      <c r="A23" s="22"/>
      <c r="B23" s="22"/>
      <c r="C23"/>
      <c r="D23"/>
      <c r="E23"/>
      <c r="F23"/>
      <c r="H23" s="19"/>
      <c r="I23" s="27"/>
      <c r="K23" s="99"/>
      <c r="L23" s="99"/>
      <c r="N23" s="119"/>
      <c r="O23" s="80"/>
      <c r="P23" s="80"/>
      <c r="Q23" s="80"/>
      <c r="R23" s="80"/>
      <c r="S23" s="80"/>
      <c r="T23" s="80"/>
      <c r="U23" s="71"/>
      <c r="V23" s="62"/>
      <c r="W23" s="62"/>
      <c r="X23" s="62"/>
      <c r="Y23" s="31"/>
      <c r="Z23" s="31"/>
    </row>
    <row r="24" spans="1:27" s="11" customFormat="1" ht="21" x14ac:dyDescent="0.3">
      <c r="A24" s="22"/>
      <c r="B24" s="22"/>
      <c r="C24"/>
      <c r="D24"/>
      <c r="E24"/>
      <c r="F24"/>
      <c r="H24" s="19"/>
      <c r="I24" s="27"/>
      <c r="K24" s="99"/>
      <c r="L24" s="99"/>
      <c r="N24" s="119"/>
      <c r="O24" s="80"/>
      <c r="P24" s="80"/>
      <c r="Q24" s="80"/>
      <c r="R24" s="80"/>
      <c r="S24" s="80"/>
      <c r="T24" s="80"/>
      <c r="U24" s="71"/>
      <c r="V24" s="62"/>
      <c r="W24" s="62"/>
      <c r="X24" s="62"/>
      <c r="Y24" s="31"/>
      <c r="Z24" s="31"/>
    </row>
    <row r="25" spans="1:27" s="11" customFormat="1" ht="21" x14ac:dyDescent="0.3">
      <c r="A25" s="22"/>
      <c r="B25" s="22"/>
      <c r="C25"/>
      <c r="D25"/>
      <c r="E25"/>
      <c r="F25"/>
      <c r="H25" s="19"/>
      <c r="I25" s="27"/>
      <c r="K25" s="99"/>
      <c r="L25" s="99"/>
      <c r="N25" s="119"/>
      <c r="O25" s="80"/>
      <c r="P25" s="80"/>
      <c r="Q25" s="80"/>
      <c r="R25" s="80"/>
      <c r="S25" s="80"/>
      <c r="T25" s="80"/>
      <c r="U25" s="71"/>
      <c r="V25" s="62"/>
      <c r="W25" s="62"/>
      <c r="X25" s="62"/>
      <c r="Y25" s="31"/>
      <c r="Z25" s="31"/>
    </row>
    <row r="26" spans="1:27" s="11" customFormat="1" ht="21" x14ac:dyDescent="0.3">
      <c r="A26" s="22"/>
      <c r="B26" s="22"/>
      <c r="C26"/>
      <c r="D26"/>
      <c r="E26"/>
      <c r="F26"/>
      <c r="H26" s="19"/>
      <c r="I26" s="27"/>
      <c r="K26" s="99"/>
      <c r="L26" s="99"/>
      <c r="N26" s="119"/>
      <c r="O26" s="80"/>
      <c r="P26" s="80"/>
      <c r="Q26" s="80"/>
      <c r="R26" s="80"/>
      <c r="S26" s="80"/>
      <c r="T26" s="80"/>
      <c r="U26" s="71"/>
      <c r="V26" s="62"/>
      <c r="W26" s="62"/>
      <c r="X26" s="62"/>
      <c r="Y26" s="31"/>
      <c r="Z26" s="31"/>
    </row>
    <row r="27" spans="1:27" s="11" customFormat="1" ht="21" x14ac:dyDescent="0.3">
      <c r="A27" s="22"/>
      <c r="B27" s="22"/>
      <c r="C27"/>
      <c r="D27"/>
      <c r="E27"/>
      <c r="F27"/>
      <c r="H27" s="19"/>
      <c r="I27" s="27"/>
      <c r="K27" s="99"/>
      <c r="L27" s="99"/>
      <c r="N27" s="119"/>
      <c r="O27" s="80"/>
      <c r="P27" s="80"/>
      <c r="Q27" s="80"/>
      <c r="R27" s="80"/>
      <c r="S27" s="80"/>
      <c r="T27" s="80"/>
      <c r="U27" s="71"/>
      <c r="V27" s="62"/>
      <c r="W27" s="62"/>
      <c r="X27" s="62"/>
      <c r="Y27" s="31"/>
      <c r="Z27" s="31"/>
    </row>
    <row r="28" spans="1:27" s="11" customFormat="1" ht="21" x14ac:dyDescent="0.3">
      <c r="A28" s="22"/>
      <c r="B28" s="22"/>
      <c r="C28"/>
      <c r="D28"/>
      <c r="E28"/>
      <c r="F28"/>
      <c r="H28" s="19"/>
      <c r="I28" s="27"/>
      <c r="K28" s="99"/>
      <c r="L28" s="99"/>
      <c r="N28" s="119"/>
      <c r="O28" s="80"/>
      <c r="P28" s="80"/>
      <c r="Q28" s="80"/>
      <c r="R28" s="80"/>
      <c r="S28" s="80"/>
      <c r="T28" s="80"/>
      <c r="U28" s="71"/>
      <c r="V28" s="62"/>
      <c r="W28" s="62"/>
      <c r="X28" s="62"/>
      <c r="Y28" s="31"/>
      <c r="Z28" s="31"/>
    </row>
    <row r="29" spans="1:27" s="11" customFormat="1" ht="21" x14ac:dyDescent="0.3">
      <c r="A29" s="22"/>
      <c r="B29" s="22"/>
      <c r="C29"/>
      <c r="D29"/>
      <c r="E29"/>
      <c r="F29"/>
      <c r="H29" s="19"/>
      <c r="I29" s="27"/>
      <c r="K29" s="99"/>
      <c r="L29" s="99"/>
      <c r="N29" s="119"/>
      <c r="O29" s="80"/>
      <c r="P29" s="80"/>
      <c r="Q29" s="80"/>
      <c r="R29" s="80"/>
      <c r="S29" s="80"/>
      <c r="T29" s="80"/>
      <c r="U29" s="71"/>
      <c r="V29" s="62"/>
      <c r="W29" s="62"/>
      <c r="X29" s="62"/>
      <c r="Y29" s="31"/>
      <c r="Z29" s="31"/>
    </row>
    <row r="30" spans="1:27" s="11" customFormat="1" ht="21" x14ac:dyDescent="0.3">
      <c r="A30" s="22"/>
      <c r="B30" s="22"/>
      <c r="C30"/>
      <c r="D30"/>
      <c r="E30"/>
      <c r="F30"/>
      <c r="H30" s="19"/>
      <c r="I30" s="27"/>
      <c r="K30" s="99"/>
      <c r="L30" s="99"/>
      <c r="N30" s="119"/>
      <c r="O30" s="80"/>
      <c r="P30" s="80"/>
      <c r="Q30" s="80"/>
      <c r="R30" s="80"/>
      <c r="S30" s="80"/>
      <c r="T30" s="80"/>
      <c r="U30" s="71"/>
      <c r="V30" s="62"/>
      <c r="W30" s="62"/>
      <c r="X30" s="62"/>
      <c r="Y30" s="31"/>
      <c r="Z30" s="31"/>
    </row>
    <row r="31" spans="1:27" s="11" customFormat="1" ht="21" x14ac:dyDescent="0.3">
      <c r="A31" s="22"/>
      <c r="B31" s="22"/>
      <c r="C31"/>
      <c r="D31"/>
      <c r="E31"/>
      <c r="F31"/>
      <c r="H31" s="19"/>
      <c r="I31" s="27"/>
      <c r="K31" s="99"/>
      <c r="L31" s="99"/>
      <c r="N31" s="119"/>
      <c r="O31" s="80"/>
      <c r="P31" s="80"/>
      <c r="Q31" s="80"/>
      <c r="R31" s="80"/>
      <c r="S31" s="80"/>
      <c r="T31" s="80"/>
      <c r="U31" s="71"/>
      <c r="V31" s="62"/>
      <c r="W31" s="62"/>
      <c r="X31" s="62"/>
      <c r="Y31" s="31"/>
      <c r="Z31" s="31"/>
    </row>
    <row r="32" spans="1:27" s="11" customFormat="1" ht="21" x14ac:dyDescent="0.3">
      <c r="A32" s="22"/>
      <c r="B32" s="22"/>
      <c r="C32"/>
      <c r="D32"/>
      <c r="E32"/>
      <c r="F32"/>
      <c r="H32" s="19"/>
      <c r="I32" s="27"/>
      <c r="K32" s="99"/>
      <c r="L32" s="99"/>
      <c r="N32" s="119"/>
      <c r="O32" s="80"/>
      <c r="P32" s="80"/>
      <c r="Q32" s="80"/>
      <c r="R32" s="80"/>
      <c r="S32" s="80"/>
      <c r="T32" s="80"/>
      <c r="U32" s="71"/>
      <c r="V32" s="62"/>
      <c r="W32" s="62"/>
      <c r="X32" s="62"/>
      <c r="Y32" s="31"/>
      <c r="Z32" s="31"/>
    </row>
    <row r="33" spans="1:26" s="11" customFormat="1" ht="21" x14ac:dyDescent="0.3">
      <c r="A33" s="22"/>
      <c r="B33" s="22"/>
      <c r="C33"/>
      <c r="D33"/>
      <c r="E33"/>
      <c r="F33"/>
      <c r="H33" s="19"/>
      <c r="I33" s="27"/>
      <c r="K33" s="99"/>
      <c r="L33" s="99"/>
      <c r="N33" s="119"/>
      <c r="O33" s="80"/>
      <c r="P33" s="80"/>
      <c r="Q33" s="80"/>
      <c r="R33" s="80"/>
      <c r="S33" s="80"/>
      <c r="T33" s="80"/>
      <c r="U33" s="71"/>
      <c r="V33" s="62"/>
      <c r="W33" s="62"/>
      <c r="X33" s="62"/>
      <c r="Y33" s="31"/>
      <c r="Z33" s="31"/>
    </row>
    <row r="34" spans="1:26" s="11" customFormat="1" ht="21" x14ac:dyDescent="0.3">
      <c r="A34" s="22"/>
      <c r="B34" s="22"/>
      <c r="C34"/>
      <c r="D34"/>
      <c r="E34"/>
      <c r="F34"/>
      <c r="H34" s="19"/>
      <c r="I34" s="27"/>
      <c r="K34" s="99"/>
      <c r="L34" s="99"/>
      <c r="N34" s="119"/>
      <c r="O34" s="80"/>
      <c r="P34" s="80"/>
      <c r="Q34" s="80"/>
      <c r="R34" s="80"/>
      <c r="S34" s="80"/>
      <c r="T34" s="80"/>
      <c r="U34" s="71"/>
      <c r="V34" s="62"/>
      <c r="W34" s="62"/>
      <c r="X34" s="62"/>
      <c r="Y34" s="31"/>
      <c r="Z34" s="31"/>
    </row>
    <row r="35" spans="1:26" s="11" customFormat="1" ht="21" x14ac:dyDescent="0.3">
      <c r="A35" s="22"/>
      <c r="B35" s="22"/>
      <c r="C35"/>
      <c r="D35"/>
      <c r="E35"/>
      <c r="F35"/>
      <c r="H35" s="19"/>
      <c r="I35" s="27"/>
      <c r="K35" s="99"/>
      <c r="L35" s="99"/>
      <c r="N35" s="119"/>
      <c r="O35" s="80"/>
      <c r="P35" s="80"/>
      <c r="Q35" s="80"/>
      <c r="R35" s="80"/>
      <c r="S35" s="80"/>
      <c r="T35" s="80"/>
      <c r="U35" s="71"/>
      <c r="V35" s="62"/>
      <c r="W35" s="62"/>
      <c r="X35" s="62"/>
      <c r="Y35" s="31"/>
      <c r="Z35" s="31"/>
    </row>
    <row r="36" spans="1:26" s="11" customFormat="1" ht="21" x14ac:dyDescent="0.3">
      <c r="A36" s="22"/>
      <c r="B36" s="22"/>
      <c r="C36"/>
      <c r="D36"/>
      <c r="E36"/>
      <c r="F36"/>
      <c r="H36" s="19"/>
      <c r="I36" s="27"/>
      <c r="K36" s="99"/>
      <c r="L36" s="99"/>
      <c r="N36" s="119"/>
      <c r="O36" s="80"/>
      <c r="P36" s="80"/>
      <c r="Q36" s="80"/>
      <c r="R36" s="80"/>
      <c r="S36" s="80"/>
      <c r="T36" s="80"/>
      <c r="U36" s="71"/>
      <c r="V36" s="62"/>
      <c r="W36" s="62"/>
      <c r="X36" s="62"/>
      <c r="Y36" s="31"/>
      <c r="Z36" s="31"/>
    </row>
    <row r="37" spans="1:26" s="11" customFormat="1" ht="21" x14ac:dyDescent="0.3">
      <c r="A37" s="22"/>
      <c r="B37" s="22"/>
      <c r="C37"/>
      <c r="D37"/>
      <c r="E37"/>
      <c r="F37"/>
      <c r="H37" s="19"/>
      <c r="I37" s="27"/>
      <c r="K37" s="99"/>
      <c r="L37" s="99"/>
      <c r="N37" s="119"/>
      <c r="O37" s="80"/>
      <c r="P37" s="80"/>
      <c r="Q37" s="80"/>
      <c r="R37" s="80"/>
      <c r="S37" s="80"/>
      <c r="T37" s="80"/>
      <c r="U37" s="71"/>
      <c r="V37" s="62"/>
      <c r="W37" s="62"/>
      <c r="X37" s="62"/>
      <c r="Y37" s="31"/>
      <c r="Z37" s="31"/>
    </row>
    <row r="38" spans="1:26" s="11" customFormat="1" ht="21" x14ac:dyDescent="0.3">
      <c r="A38" s="22"/>
      <c r="B38" s="22"/>
      <c r="C38"/>
      <c r="D38"/>
      <c r="E38"/>
      <c r="F38"/>
      <c r="H38" s="19"/>
      <c r="I38" s="27"/>
      <c r="K38" s="99"/>
      <c r="L38" s="99"/>
      <c r="N38" s="119"/>
      <c r="O38" s="80"/>
      <c r="P38" s="80"/>
      <c r="Q38" s="80"/>
      <c r="R38" s="80"/>
      <c r="S38" s="80"/>
      <c r="T38" s="80"/>
      <c r="U38" s="71"/>
      <c r="V38" s="62"/>
      <c r="W38" s="62"/>
      <c r="X38" s="62"/>
      <c r="Y38" s="31"/>
      <c r="Z38" s="31"/>
    </row>
    <row r="39" spans="1:26" s="11" customFormat="1" ht="21" x14ac:dyDescent="0.3">
      <c r="A39" s="22"/>
      <c r="B39" s="22"/>
      <c r="C39"/>
      <c r="D39"/>
      <c r="E39"/>
      <c r="F39"/>
      <c r="H39" s="19"/>
      <c r="I39" s="27"/>
      <c r="K39" s="99"/>
      <c r="L39" s="99"/>
      <c r="N39" s="119"/>
      <c r="O39" s="80"/>
      <c r="P39" s="80"/>
      <c r="Q39" s="80"/>
      <c r="R39" s="80"/>
      <c r="S39" s="80"/>
      <c r="T39" s="80"/>
      <c r="U39" s="71"/>
      <c r="V39" s="62"/>
      <c r="W39" s="62"/>
      <c r="X39" s="62"/>
      <c r="Y39" s="31"/>
      <c r="Z39" s="31"/>
    </row>
    <row r="40" spans="1:26" s="11" customFormat="1" ht="21" x14ac:dyDescent="0.3">
      <c r="A40" s="22"/>
      <c r="B40" s="22"/>
      <c r="C40"/>
      <c r="D40"/>
      <c r="E40"/>
      <c r="F40"/>
      <c r="H40" s="19"/>
      <c r="I40" s="27"/>
      <c r="K40" s="99"/>
      <c r="L40" s="99"/>
      <c r="N40" s="119"/>
      <c r="O40" s="80"/>
      <c r="P40" s="80"/>
      <c r="Q40" s="80"/>
      <c r="R40" s="80"/>
      <c r="S40" s="80"/>
      <c r="T40" s="80"/>
      <c r="U40" s="71"/>
      <c r="V40" s="62"/>
      <c r="W40" s="62"/>
      <c r="X40" s="62"/>
      <c r="Y40" s="31"/>
      <c r="Z40" s="31"/>
    </row>
    <row r="41" spans="1:26" s="11" customFormat="1" ht="21" x14ac:dyDescent="0.3">
      <c r="A41" s="22"/>
      <c r="B41" s="22"/>
      <c r="C41"/>
      <c r="D41"/>
      <c r="E41"/>
      <c r="F41"/>
      <c r="H41" s="19"/>
      <c r="I41" s="27"/>
      <c r="K41" s="99"/>
      <c r="L41" s="99"/>
      <c r="N41" s="119"/>
      <c r="O41" s="80"/>
      <c r="P41" s="80"/>
      <c r="Q41" s="80"/>
      <c r="R41" s="80"/>
      <c r="S41" s="80"/>
      <c r="T41" s="80"/>
      <c r="U41" s="71"/>
      <c r="V41" s="62"/>
      <c r="W41" s="62"/>
      <c r="X41" s="62"/>
      <c r="Y41" s="31"/>
      <c r="Z41" s="31"/>
    </row>
    <row r="42" spans="1:26" s="11" customFormat="1" ht="21" x14ac:dyDescent="0.3">
      <c r="A42" s="22"/>
      <c r="B42" s="22"/>
      <c r="C42"/>
      <c r="D42"/>
      <c r="E42"/>
      <c r="F42"/>
      <c r="H42" s="19"/>
      <c r="I42" s="27"/>
      <c r="K42" s="99"/>
      <c r="L42" s="99"/>
      <c r="N42" s="119"/>
      <c r="O42" s="80"/>
      <c r="P42" s="80"/>
      <c r="Q42" s="80"/>
      <c r="R42" s="80"/>
      <c r="S42" s="80"/>
      <c r="T42" s="80"/>
      <c r="U42" s="71"/>
      <c r="V42" s="62"/>
      <c r="W42" s="62"/>
      <c r="X42" s="62"/>
      <c r="Y42" s="31"/>
      <c r="Z42" s="31"/>
    </row>
    <row r="43" spans="1:26" s="11" customFormat="1" ht="21" x14ac:dyDescent="0.3">
      <c r="A43" s="22"/>
      <c r="B43" s="22"/>
      <c r="C43"/>
      <c r="D43"/>
      <c r="E43"/>
      <c r="F43"/>
      <c r="H43" s="19"/>
      <c r="I43" s="27"/>
      <c r="K43" s="99"/>
      <c r="L43" s="99"/>
      <c r="N43" s="119"/>
      <c r="O43" s="80"/>
      <c r="P43" s="80"/>
      <c r="Q43" s="80"/>
      <c r="R43" s="80"/>
      <c r="S43" s="80"/>
      <c r="T43" s="80"/>
      <c r="U43" s="71"/>
      <c r="V43" s="62"/>
      <c r="W43" s="62"/>
      <c r="X43" s="62"/>
      <c r="Y43" s="31"/>
      <c r="Z43" s="31"/>
    </row>
    <row r="44" spans="1:26" s="11" customFormat="1" ht="21" x14ac:dyDescent="0.3">
      <c r="A44" s="22"/>
      <c r="B44" s="22"/>
      <c r="C44"/>
      <c r="D44"/>
      <c r="E44"/>
      <c r="F44"/>
      <c r="H44" s="19"/>
      <c r="I44" s="27"/>
      <c r="K44" s="99"/>
      <c r="L44" s="99"/>
      <c r="N44" s="119"/>
      <c r="O44" s="80"/>
      <c r="P44" s="80"/>
      <c r="Q44" s="80"/>
      <c r="R44" s="80"/>
      <c r="S44" s="80"/>
      <c r="T44" s="80"/>
      <c r="U44" s="71"/>
      <c r="V44" s="62"/>
      <c r="W44" s="62"/>
      <c r="X44" s="62"/>
      <c r="Y44" s="31"/>
      <c r="Z44" s="31"/>
    </row>
    <row r="45" spans="1:26" s="11" customFormat="1" ht="21" x14ac:dyDescent="0.3">
      <c r="A45" s="22"/>
      <c r="B45" s="22"/>
      <c r="C45"/>
      <c r="D45"/>
      <c r="E45"/>
      <c r="F45"/>
      <c r="H45" s="19"/>
      <c r="I45" s="27"/>
      <c r="K45" s="99"/>
      <c r="L45" s="99"/>
      <c r="N45" s="119"/>
      <c r="O45" s="80"/>
      <c r="P45" s="80"/>
      <c r="Q45" s="80"/>
      <c r="R45" s="80"/>
      <c r="S45" s="80"/>
      <c r="T45" s="80"/>
      <c r="U45" s="71"/>
      <c r="V45" s="62"/>
      <c r="W45" s="62"/>
      <c r="X45" s="62"/>
      <c r="Y45" s="31"/>
      <c r="Z45" s="31"/>
    </row>
    <row r="46" spans="1:26" s="11" customFormat="1" ht="21" x14ac:dyDescent="0.3">
      <c r="A46" s="22"/>
      <c r="B46" s="22"/>
      <c r="C46"/>
      <c r="D46"/>
      <c r="E46"/>
      <c r="F46"/>
      <c r="H46" s="19"/>
      <c r="I46" s="27"/>
      <c r="K46" s="99"/>
      <c r="L46" s="99"/>
      <c r="N46" s="119"/>
      <c r="O46" s="80"/>
      <c r="P46" s="80"/>
      <c r="Q46" s="80"/>
      <c r="R46" s="80"/>
      <c r="S46" s="80"/>
      <c r="T46" s="80"/>
      <c r="U46" s="71"/>
      <c r="V46" s="62"/>
      <c r="W46" s="62"/>
      <c r="X46" s="62"/>
      <c r="Y46" s="31"/>
      <c r="Z46" s="31"/>
    </row>
    <row r="47" spans="1:26" s="11" customFormat="1" ht="21" x14ac:dyDescent="0.3">
      <c r="A47" s="22"/>
      <c r="B47" s="22"/>
      <c r="C47"/>
      <c r="D47"/>
      <c r="E47"/>
      <c r="F47"/>
      <c r="H47" s="19"/>
      <c r="I47" s="27"/>
      <c r="K47" s="99"/>
      <c r="L47" s="99"/>
      <c r="N47" s="119"/>
      <c r="O47" s="80"/>
      <c r="P47" s="80"/>
      <c r="Q47" s="80"/>
      <c r="R47" s="80"/>
      <c r="S47" s="80"/>
      <c r="T47" s="80"/>
      <c r="U47" s="71"/>
      <c r="V47" s="62"/>
      <c r="W47" s="62"/>
      <c r="X47" s="62"/>
      <c r="Y47" s="31"/>
      <c r="Z47" s="31"/>
    </row>
    <row r="48" spans="1:26" s="11" customFormat="1" ht="21" x14ac:dyDescent="0.3">
      <c r="A48" s="22"/>
      <c r="B48" s="22"/>
      <c r="C48"/>
      <c r="D48"/>
      <c r="E48"/>
      <c r="F48"/>
      <c r="H48" s="19"/>
      <c r="I48" s="27"/>
      <c r="K48" s="99"/>
      <c r="L48" s="99"/>
      <c r="N48" s="119"/>
      <c r="O48" s="80"/>
      <c r="P48" s="80"/>
      <c r="Q48" s="80"/>
      <c r="R48" s="80"/>
      <c r="S48" s="80"/>
      <c r="T48" s="80"/>
      <c r="U48" s="71"/>
      <c r="V48" s="62"/>
      <c r="W48" s="62"/>
      <c r="X48" s="62"/>
      <c r="Y48" s="31"/>
      <c r="Z48" s="31"/>
    </row>
    <row r="49" spans="1:27" s="11" customFormat="1" ht="21" x14ac:dyDescent="0.3">
      <c r="A49" s="22"/>
      <c r="B49" s="22"/>
      <c r="C49"/>
      <c r="D49"/>
      <c r="E49"/>
      <c r="F49"/>
      <c r="H49" s="19"/>
      <c r="I49" s="27"/>
      <c r="K49" s="99"/>
      <c r="L49" s="99"/>
      <c r="N49" s="119"/>
      <c r="O49" s="80"/>
      <c r="P49" s="80"/>
      <c r="Q49" s="80"/>
      <c r="R49" s="80"/>
      <c r="S49" s="80"/>
      <c r="T49" s="80"/>
      <c r="U49" s="71"/>
      <c r="V49" s="62"/>
      <c r="W49" s="62"/>
      <c r="X49" s="62"/>
      <c r="Y49" s="31"/>
      <c r="Z49" s="31"/>
    </row>
    <row r="50" spans="1:27" s="11" customFormat="1" ht="21" x14ac:dyDescent="0.3">
      <c r="A50" s="22"/>
      <c r="B50" s="22"/>
      <c r="C50"/>
      <c r="D50"/>
      <c r="E50"/>
      <c r="F50"/>
      <c r="H50" s="19"/>
      <c r="I50" s="27"/>
      <c r="K50" s="99"/>
      <c r="L50" s="99"/>
      <c r="N50" s="119"/>
      <c r="O50" s="80"/>
      <c r="P50" s="80"/>
      <c r="Q50" s="80"/>
      <c r="R50" s="80"/>
      <c r="S50" s="80"/>
      <c r="T50" s="80"/>
      <c r="U50" s="71"/>
      <c r="V50" s="62"/>
      <c r="W50" s="62"/>
      <c r="X50" s="62"/>
      <c r="Y50" s="31"/>
      <c r="Z50" s="31"/>
    </row>
    <row r="51" spans="1:27" s="11" customFormat="1" ht="21" x14ac:dyDescent="0.3">
      <c r="A51" s="22"/>
      <c r="B51" s="22"/>
      <c r="C51"/>
      <c r="D51"/>
      <c r="E51"/>
      <c r="F51"/>
      <c r="H51" s="19"/>
      <c r="I51" s="27"/>
      <c r="K51" s="99"/>
      <c r="L51" s="99"/>
      <c r="N51" s="119"/>
      <c r="O51" s="80"/>
      <c r="P51" s="80"/>
      <c r="Q51" s="80"/>
      <c r="R51" s="80"/>
      <c r="S51" s="80"/>
      <c r="T51" s="80"/>
      <c r="U51" s="71"/>
      <c r="V51" s="62"/>
      <c r="W51" s="62"/>
      <c r="X51" s="62"/>
      <c r="Y51" s="31"/>
      <c r="Z51" s="31"/>
    </row>
    <row r="52" spans="1:27" s="11" customFormat="1" ht="21" x14ac:dyDescent="0.3">
      <c r="A52" s="22"/>
      <c r="B52" s="22"/>
      <c r="C52"/>
      <c r="D52"/>
      <c r="E52"/>
      <c r="F52"/>
      <c r="H52" s="19"/>
      <c r="I52" s="27"/>
      <c r="K52" s="99"/>
      <c r="L52" s="99"/>
      <c r="N52" s="119"/>
      <c r="O52" s="80"/>
      <c r="P52" s="80"/>
      <c r="Q52" s="80"/>
      <c r="R52" s="80"/>
      <c r="S52" s="80"/>
      <c r="T52" s="80"/>
      <c r="U52" s="71"/>
      <c r="V52" s="62"/>
      <c r="W52" s="62"/>
      <c r="X52" s="62"/>
      <c r="Y52" s="31"/>
      <c r="Z52" s="31"/>
    </row>
    <row r="53" spans="1:27" s="11" customFormat="1" ht="21" x14ac:dyDescent="0.3">
      <c r="A53" s="22"/>
      <c r="B53" s="22"/>
      <c r="C53"/>
      <c r="D53"/>
      <c r="E53"/>
      <c r="F53"/>
      <c r="H53" s="19"/>
      <c r="I53" s="27"/>
      <c r="K53" s="99"/>
      <c r="L53" s="99"/>
      <c r="N53" s="119"/>
      <c r="O53" s="80"/>
      <c r="P53" s="80"/>
      <c r="Q53" s="80"/>
      <c r="R53" s="80"/>
      <c r="S53" s="80"/>
      <c r="T53" s="80"/>
      <c r="U53" s="71"/>
      <c r="V53" s="62"/>
      <c r="W53" s="62"/>
      <c r="X53" s="62"/>
      <c r="Y53" s="31"/>
      <c r="Z53" s="31"/>
    </row>
    <row r="54" spans="1:27" s="11" customFormat="1" ht="21" x14ac:dyDescent="0.3">
      <c r="A54" s="22"/>
      <c r="B54" s="22"/>
      <c r="C54"/>
      <c r="D54"/>
      <c r="E54"/>
      <c r="F54"/>
      <c r="H54" s="19"/>
      <c r="I54" s="27"/>
      <c r="K54" s="99"/>
      <c r="L54" s="99"/>
      <c r="N54" s="119"/>
      <c r="O54" s="80"/>
      <c r="P54" s="80"/>
      <c r="Q54" s="80"/>
      <c r="R54" s="80"/>
      <c r="S54" s="80"/>
      <c r="T54" s="80"/>
      <c r="U54" s="71"/>
      <c r="V54" s="62"/>
      <c r="W54" s="62"/>
      <c r="X54" s="62"/>
      <c r="Y54" s="31"/>
      <c r="Z54" s="31"/>
    </row>
    <row r="55" spans="1:27" s="11" customFormat="1" ht="21" x14ac:dyDescent="0.3">
      <c r="A55" s="22"/>
      <c r="B55" s="22"/>
      <c r="C55"/>
      <c r="D55"/>
      <c r="E55"/>
      <c r="F55"/>
      <c r="H55" s="19"/>
      <c r="I55" s="27"/>
      <c r="K55" s="99"/>
      <c r="L55" s="99"/>
      <c r="N55" s="119"/>
      <c r="O55" s="80"/>
      <c r="P55" s="80"/>
      <c r="Q55" s="80"/>
      <c r="R55" s="80"/>
      <c r="S55" s="80"/>
      <c r="T55" s="80"/>
      <c r="U55" s="71"/>
      <c r="V55" s="62"/>
      <c r="W55" s="62"/>
      <c r="X55" s="62"/>
      <c r="Y55" s="31"/>
      <c r="Z55" s="31"/>
    </row>
    <row r="56" spans="1:27" s="11" customFormat="1" ht="21" x14ac:dyDescent="0.3">
      <c r="A56" s="22"/>
      <c r="B56" s="22"/>
      <c r="C56"/>
      <c r="D56"/>
      <c r="E56"/>
      <c r="F56"/>
      <c r="H56" s="19"/>
      <c r="I56" s="27"/>
      <c r="K56" s="99"/>
      <c r="L56" s="99"/>
      <c r="N56" s="119"/>
      <c r="O56" s="80"/>
      <c r="P56" s="80"/>
      <c r="Q56" s="80"/>
      <c r="R56" s="80"/>
      <c r="S56" s="80"/>
      <c r="T56" s="80"/>
      <c r="U56" s="71"/>
      <c r="V56" s="62"/>
      <c r="W56" s="62"/>
      <c r="X56" s="62"/>
      <c r="Y56" s="31"/>
      <c r="Z56" s="31"/>
    </row>
    <row r="57" spans="1:27" s="11" customFormat="1" ht="21" x14ac:dyDescent="0.3">
      <c r="A57" s="22"/>
      <c r="B57" s="22"/>
      <c r="C57"/>
      <c r="D57"/>
      <c r="E57"/>
      <c r="F57"/>
      <c r="H57" s="19"/>
      <c r="I57" s="27"/>
      <c r="K57" s="99"/>
      <c r="L57" s="99"/>
      <c r="N57" s="119"/>
      <c r="O57" s="80"/>
      <c r="P57" s="80"/>
      <c r="Q57" s="80"/>
      <c r="R57" s="80"/>
      <c r="S57" s="80"/>
      <c r="T57" s="80"/>
      <c r="U57" s="71"/>
      <c r="V57" s="62"/>
      <c r="W57" s="62"/>
      <c r="X57" s="62"/>
      <c r="Y57" s="31"/>
      <c r="Z57" s="31"/>
    </row>
    <row r="58" spans="1:27" s="11" customFormat="1" ht="21" x14ac:dyDescent="0.3">
      <c r="A58" s="22"/>
      <c r="B58" s="22"/>
      <c r="C58"/>
      <c r="D58"/>
      <c r="E58"/>
      <c r="F58"/>
      <c r="H58" s="19"/>
      <c r="I58" s="27"/>
      <c r="K58" s="99"/>
      <c r="L58" s="99"/>
      <c r="N58" s="119"/>
      <c r="O58" s="80"/>
      <c r="P58" s="80"/>
      <c r="Q58" s="80"/>
      <c r="R58" s="80"/>
      <c r="S58" s="80"/>
      <c r="T58" s="80"/>
      <c r="U58" s="71"/>
      <c r="V58" s="62"/>
      <c r="W58" s="62"/>
      <c r="X58" s="62"/>
      <c r="Y58" s="31"/>
      <c r="Z58" s="31"/>
    </row>
    <row r="59" spans="1:27" s="11" customFormat="1" ht="21" x14ac:dyDescent="0.3">
      <c r="A59" s="22"/>
      <c r="B59" s="22"/>
      <c r="C59"/>
      <c r="D59"/>
      <c r="E59"/>
      <c r="F59"/>
      <c r="H59" s="19"/>
      <c r="I59" s="27"/>
      <c r="K59" s="99"/>
      <c r="L59" s="99"/>
      <c r="N59" s="119"/>
      <c r="O59" s="80"/>
      <c r="P59" s="80"/>
      <c r="Q59" s="80"/>
      <c r="R59" s="80"/>
      <c r="S59" s="80"/>
      <c r="T59" s="80"/>
      <c r="U59" s="71"/>
      <c r="V59" s="62"/>
      <c r="W59" s="62"/>
      <c r="X59" s="62"/>
      <c r="Y59" s="31"/>
      <c r="Z59" s="31"/>
    </row>
    <row r="60" spans="1:27" s="31" customFormat="1" ht="21" x14ac:dyDescent="0.3">
      <c r="A60" s="22"/>
      <c r="B60" s="22"/>
      <c r="C60"/>
      <c r="D60"/>
      <c r="E60"/>
      <c r="F60"/>
      <c r="G60" s="11"/>
      <c r="H60" s="19"/>
      <c r="I60" s="27"/>
      <c r="J60" s="11"/>
      <c r="K60" s="99"/>
      <c r="L60" s="99"/>
      <c r="M60" s="11"/>
      <c r="N60" s="119"/>
      <c r="O60" s="80"/>
      <c r="P60" s="80"/>
      <c r="Q60" s="80"/>
      <c r="R60" s="80"/>
      <c r="S60" s="80"/>
      <c r="T60" s="80"/>
      <c r="U60" s="71"/>
      <c r="V60" s="62"/>
      <c r="W60" s="62"/>
      <c r="X60" s="62"/>
      <c r="AA60" s="11"/>
    </row>
    <row r="61" spans="1:27" s="31" customFormat="1" ht="21" x14ac:dyDescent="0.3">
      <c r="A61" s="22"/>
      <c r="B61" s="22"/>
      <c r="C61"/>
      <c r="D61"/>
      <c r="E61"/>
      <c r="F61"/>
      <c r="G61" s="11"/>
      <c r="H61" s="19"/>
      <c r="I61" s="27"/>
      <c r="J61" s="11"/>
      <c r="K61" s="99"/>
      <c r="L61" s="99"/>
      <c r="M61" s="11"/>
      <c r="N61" s="119"/>
      <c r="O61" s="80"/>
      <c r="P61" s="80"/>
      <c r="Q61" s="80"/>
      <c r="R61" s="80"/>
      <c r="S61" s="80"/>
      <c r="T61" s="80"/>
      <c r="U61" s="71"/>
      <c r="V61" s="62"/>
      <c r="W61" s="62"/>
      <c r="X61" s="62"/>
      <c r="AA61" s="11"/>
    </row>
    <row r="62" spans="1:27" s="31" customFormat="1" ht="21" x14ac:dyDescent="0.3">
      <c r="A62" s="22"/>
      <c r="B62" s="22"/>
      <c r="C62"/>
      <c r="D62"/>
      <c r="E62"/>
      <c r="F62"/>
      <c r="G62" s="11"/>
      <c r="H62" s="19"/>
      <c r="I62" s="27"/>
      <c r="J62" s="11"/>
      <c r="K62" s="99"/>
      <c r="L62" s="99"/>
      <c r="M62" s="11"/>
      <c r="N62" s="119"/>
      <c r="O62" s="80"/>
      <c r="P62" s="80"/>
      <c r="Q62" s="80"/>
      <c r="R62" s="80"/>
      <c r="S62" s="80"/>
      <c r="T62" s="80"/>
      <c r="U62" s="71"/>
      <c r="V62" s="62"/>
      <c r="W62" s="62"/>
      <c r="X62" s="62"/>
      <c r="AA62" s="11"/>
    </row>
    <row r="63" spans="1:27" s="31" customFormat="1" ht="21" x14ac:dyDescent="0.3">
      <c r="A63" s="22"/>
      <c r="B63" s="22"/>
      <c r="C63"/>
      <c r="D63"/>
      <c r="E63"/>
      <c r="F63"/>
      <c r="G63" s="11"/>
      <c r="H63" s="19"/>
      <c r="I63" s="27"/>
      <c r="J63" s="11"/>
      <c r="K63" s="99"/>
      <c r="L63" s="99"/>
      <c r="M63" s="11"/>
      <c r="N63" s="119"/>
      <c r="O63" s="80"/>
      <c r="P63" s="80"/>
      <c r="Q63" s="80"/>
      <c r="R63" s="80"/>
      <c r="S63" s="80"/>
      <c r="T63" s="80"/>
      <c r="U63" s="71"/>
      <c r="V63" s="62"/>
      <c r="W63" s="62"/>
      <c r="X63" s="62"/>
      <c r="AA63" s="11"/>
    </row>
    <row r="64" spans="1:27" s="31" customFormat="1" ht="21" x14ac:dyDescent="0.3">
      <c r="A64" s="22"/>
      <c r="B64" s="22"/>
      <c r="C64"/>
      <c r="D64"/>
      <c r="E64"/>
      <c r="F64"/>
      <c r="G64" s="11"/>
      <c r="H64" s="19"/>
      <c r="I64" s="27"/>
      <c r="J64" s="11"/>
      <c r="K64" s="99"/>
      <c r="L64" s="99"/>
      <c r="M64" s="11"/>
      <c r="N64" s="119"/>
      <c r="O64" s="80"/>
      <c r="P64" s="80"/>
      <c r="Q64" s="80"/>
      <c r="R64" s="80"/>
      <c r="S64" s="80"/>
      <c r="T64" s="80"/>
      <c r="U64" s="71"/>
      <c r="V64" s="62"/>
      <c r="W64" s="62"/>
      <c r="X64" s="62"/>
      <c r="AA64" s="11"/>
    </row>
    <row r="65" spans="1:27" s="31" customFormat="1" ht="21" x14ac:dyDescent="0.3">
      <c r="A65" s="22"/>
      <c r="B65" s="22"/>
      <c r="C65"/>
      <c r="D65"/>
      <c r="E65"/>
      <c r="F65"/>
      <c r="G65" s="11"/>
      <c r="H65" s="19"/>
      <c r="I65" s="27"/>
      <c r="J65" s="11"/>
      <c r="K65" s="99"/>
      <c r="L65" s="99"/>
      <c r="M65" s="11"/>
      <c r="N65" s="119"/>
      <c r="O65" s="80"/>
      <c r="P65" s="80"/>
      <c r="Q65" s="80"/>
      <c r="R65" s="80"/>
      <c r="S65" s="80"/>
      <c r="T65" s="80"/>
      <c r="U65" s="71"/>
      <c r="V65" s="62"/>
      <c r="W65" s="62"/>
      <c r="X65" s="62"/>
      <c r="AA65" s="11"/>
    </row>
    <row r="66" spans="1:27" s="31" customFormat="1" ht="21" x14ac:dyDescent="0.3">
      <c r="A66" s="22"/>
      <c r="B66" s="22"/>
      <c r="C66"/>
      <c r="D66"/>
      <c r="E66"/>
      <c r="F66"/>
      <c r="G66" s="11"/>
      <c r="H66" s="19"/>
      <c r="I66" s="27"/>
      <c r="J66" s="11"/>
      <c r="K66" s="99"/>
      <c r="L66" s="99"/>
      <c r="M66" s="11"/>
      <c r="N66" s="119"/>
      <c r="O66" s="80"/>
      <c r="P66" s="80"/>
      <c r="Q66" s="80"/>
      <c r="R66" s="80"/>
      <c r="S66" s="80"/>
      <c r="T66" s="80"/>
      <c r="U66" s="71"/>
      <c r="V66" s="62"/>
      <c r="W66" s="62"/>
      <c r="X66" s="62"/>
      <c r="AA66" s="11"/>
    </row>
    <row r="67" spans="1:27" s="31" customFormat="1" ht="21" x14ac:dyDescent="0.3">
      <c r="A67" s="22"/>
      <c r="B67" s="22"/>
      <c r="C67"/>
      <c r="D67"/>
      <c r="E67"/>
      <c r="F67"/>
      <c r="G67" s="11"/>
      <c r="H67" s="19"/>
      <c r="I67" s="27"/>
      <c r="J67" s="11"/>
      <c r="K67" s="99"/>
      <c r="L67" s="99"/>
      <c r="M67" s="11"/>
      <c r="N67" s="119"/>
      <c r="O67" s="80"/>
      <c r="P67" s="80"/>
      <c r="Q67" s="80"/>
      <c r="R67" s="80"/>
      <c r="S67" s="80"/>
      <c r="T67" s="80"/>
      <c r="U67" s="71"/>
      <c r="V67" s="62"/>
      <c r="W67" s="62"/>
      <c r="X67" s="62"/>
      <c r="AA67" s="11"/>
    </row>
    <row r="68" spans="1:27" s="31" customFormat="1" ht="21" x14ac:dyDescent="0.3">
      <c r="A68" s="22"/>
      <c r="B68" s="22"/>
      <c r="C68"/>
      <c r="D68"/>
      <c r="E68"/>
      <c r="F68"/>
      <c r="G68" s="11"/>
      <c r="H68" s="19"/>
      <c r="I68" s="27"/>
      <c r="J68" s="11"/>
      <c r="K68" s="99"/>
      <c r="L68" s="99"/>
      <c r="M68" s="11"/>
      <c r="N68" s="119"/>
      <c r="O68" s="80"/>
      <c r="P68" s="80"/>
      <c r="Q68" s="80"/>
      <c r="R68" s="80"/>
      <c r="S68" s="80"/>
      <c r="T68" s="80"/>
      <c r="U68" s="71"/>
      <c r="V68" s="62"/>
      <c r="W68" s="62"/>
      <c r="X68" s="62"/>
      <c r="AA68" s="11"/>
    </row>
    <row r="69" spans="1:27" s="31" customFormat="1" ht="21" x14ac:dyDescent="0.3">
      <c r="A69" s="22"/>
      <c r="B69" s="22"/>
      <c r="C69"/>
      <c r="D69"/>
      <c r="E69"/>
      <c r="F69"/>
      <c r="G69" s="11"/>
      <c r="H69" s="19"/>
      <c r="I69" s="27"/>
      <c r="J69" s="11"/>
      <c r="K69" s="99"/>
      <c r="L69" s="99"/>
      <c r="M69" s="11"/>
      <c r="N69" s="119"/>
      <c r="O69" s="80"/>
      <c r="P69" s="80"/>
      <c r="Q69" s="80"/>
      <c r="R69" s="80"/>
      <c r="S69" s="80"/>
      <c r="T69" s="80"/>
      <c r="U69" s="71"/>
      <c r="V69" s="62"/>
      <c r="W69" s="62"/>
      <c r="X69" s="62"/>
      <c r="AA69" s="11"/>
    </row>
    <row r="70" spans="1:27" s="31" customFormat="1" ht="21" x14ac:dyDescent="0.3">
      <c r="A70" s="22"/>
      <c r="B70" s="22"/>
      <c r="C70"/>
      <c r="D70"/>
      <c r="E70"/>
      <c r="F70"/>
      <c r="G70" s="11"/>
      <c r="H70" s="19"/>
      <c r="I70" s="27"/>
      <c r="J70" s="11"/>
      <c r="K70" s="99"/>
      <c r="L70" s="99"/>
      <c r="M70" s="11"/>
      <c r="N70" s="119"/>
      <c r="O70" s="80"/>
      <c r="P70" s="80"/>
      <c r="Q70" s="80"/>
      <c r="R70" s="80"/>
      <c r="S70" s="80"/>
      <c r="T70" s="80"/>
      <c r="U70" s="71"/>
      <c r="V70" s="62"/>
      <c r="W70" s="62"/>
      <c r="X70" s="62"/>
      <c r="AA70" s="11"/>
    </row>
    <row r="71" spans="1:27" s="31" customFormat="1" ht="21" x14ac:dyDescent="0.3">
      <c r="A71" s="22"/>
      <c r="B71" s="22"/>
      <c r="C71"/>
      <c r="D71"/>
      <c r="E71"/>
      <c r="F71"/>
      <c r="G71" s="11"/>
      <c r="H71" s="19"/>
      <c r="I71" s="27"/>
      <c r="J71" s="11"/>
      <c r="K71" s="99"/>
      <c r="L71" s="99"/>
      <c r="M71" s="11"/>
      <c r="N71" s="119"/>
      <c r="O71" s="80"/>
      <c r="P71" s="80"/>
      <c r="Q71" s="80"/>
      <c r="R71" s="80"/>
      <c r="S71" s="80"/>
      <c r="T71" s="80"/>
      <c r="U71" s="71"/>
      <c r="V71" s="62"/>
      <c r="W71" s="62"/>
      <c r="X71" s="62"/>
      <c r="AA71" s="11"/>
    </row>
    <row r="72" spans="1:27" s="31" customFormat="1" ht="21" x14ac:dyDescent="0.3">
      <c r="A72" s="22"/>
      <c r="B72" s="22"/>
      <c r="C72"/>
      <c r="D72"/>
      <c r="E72"/>
      <c r="F72"/>
      <c r="G72" s="11"/>
      <c r="H72" s="19"/>
      <c r="I72" s="27"/>
      <c r="J72" s="11"/>
      <c r="K72" s="99"/>
      <c r="L72" s="99"/>
      <c r="M72" s="11"/>
      <c r="N72" s="119"/>
      <c r="O72" s="80"/>
      <c r="P72" s="80"/>
      <c r="Q72" s="80"/>
      <c r="R72" s="80"/>
      <c r="S72" s="80"/>
      <c r="T72" s="80"/>
      <c r="U72" s="71"/>
      <c r="V72" s="62"/>
      <c r="W72" s="62"/>
      <c r="X72" s="62"/>
      <c r="AA72" s="11"/>
    </row>
    <row r="73" spans="1:27" s="31" customFormat="1" ht="21" x14ac:dyDescent="0.3">
      <c r="A73" s="22"/>
      <c r="B73" s="22"/>
      <c r="C73"/>
      <c r="D73"/>
      <c r="E73"/>
      <c r="F73"/>
      <c r="G73" s="11"/>
      <c r="H73" s="19">
        <f t="shared" ref="H73:I77" si="8">MROUND(K73+5,10)</f>
        <v>10</v>
      </c>
      <c r="I73" s="27">
        <f t="shared" si="8"/>
        <v>2280</v>
      </c>
      <c r="J73" s="11"/>
      <c r="K73" s="99">
        <f>N73*$J$9</f>
        <v>0</v>
      </c>
      <c r="L73" s="99">
        <f>N73*$K$9</f>
        <v>2270.0749999999998</v>
      </c>
      <c r="M73" s="11"/>
      <c r="N73" s="119">
        <v>908.03</v>
      </c>
      <c r="O73" s="80">
        <v>908.03</v>
      </c>
      <c r="P73" s="80">
        <v>908.03</v>
      </c>
      <c r="Q73" s="80">
        <v>908.03</v>
      </c>
      <c r="R73" s="80">
        <v>908.03</v>
      </c>
      <c r="S73" s="80">
        <v>908.03</v>
      </c>
      <c r="T73" s="80">
        <v>908.03</v>
      </c>
      <c r="U73" s="71">
        <v>908.03</v>
      </c>
      <c r="V73" s="62">
        <v>908.03</v>
      </c>
      <c r="W73" s="62">
        <v>908.03</v>
      </c>
      <c r="X73" s="62">
        <v>908.03</v>
      </c>
      <c r="Y73" s="31">
        <v>908.03</v>
      </c>
      <c r="AA73" s="11"/>
    </row>
    <row r="74" spans="1:27" s="31" customFormat="1" ht="21" x14ac:dyDescent="0.3">
      <c r="A74" s="22"/>
      <c r="B74" s="22"/>
      <c r="C74"/>
      <c r="D74"/>
      <c r="E74"/>
      <c r="F74"/>
      <c r="G74" s="11"/>
      <c r="H74" s="19">
        <f t="shared" si="8"/>
        <v>10</v>
      </c>
      <c r="I74" s="27">
        <f t="shared" si="8"/>
        <v>3130</v>
      </c>
      <c r="J74" s="11"/>
      <c r="K74" s="99">
        <f>N74*$J$9</f>
        <v>0</v>
      </c>
      <c r="L74" s="99">
        <f>N74*$K$9</f>
        <v>3120.3500000000004</v>
      </c>
      <c r="M74" s="11"/>
      <c r="N74" s="119">
        <v>1248.1400000000001</v>
      </c>
      <c r="O74" s="80">
        <v>1248.1400000000001</v>
      </c>
      <c r="P74" s="80">
        <v>1248.1400000000001</v>
      </c>
      <c r="Q74" s="80">
        <v>1248.1400000000001</v>
      </c>
      <c r="R74" s="80">
        <v>1248.1400000000001</v>
      </c>
      <c r="S74" s="80">
        <v>1248.1400000000001</v>
      </c>
      <c r="T74" s="80">
        <v>1248.1400000000001</v>
      </c>
      <c r="U74" s="71">
        <v>1248.1400000000001</v>
      </c>
      <c r="V74" s="62">
        <v>1248.1400000000001</v>
      </c>
      <c r="W74" s="62">
        <v>1248.1400000000001</v>
      </c>
      <c r="X74" s="62">
        <v>1248.1400000000001</v>
      </c>
      <c r="Y74" s="31">
        <v>1248.1400000000001</v>
      </c>
      <c r="AA74" s="11"/>
    </row>
    <row r="75" spans="1:27" s="31" customFormat="1" ht="21" x14ac:dyDescent="0.3">
      <c r="A75" s="22"/>
      <c r="B75" s="22"/>
      <c r="C75"/>
      <c r="D75"/>
      <c r="E75"/>
      <c r="F75"/>
      <c r="G75" s="11"/>
      <c r="H75" s="19">
        <f t="shared" si="8"/>
        <v>10</v>
      </c>
      <c r="I75" s="27">
        <f t="shared" si="8"/>
        <v>3900</v>
      </c>
      <c r="J75" s="11"/>
      <c r="K75" s="99">
        <f>N75*$J$9</f>
        <v>0</v>
      </c>
      <c r="L75" s="99">
        <f>N75*$K$9</f>
        <v>3896.1000000000004</v>
      </c>
      <c r="M75" s="11"/>
      <c r="N75" s="119">
        <v>1558.44</v>
      </c>
      <c r="O75" s="80">
        <v>1558.44</v>
      </c>
      <c r="P75" s="80">
        <v>1558.44</v>
      </c>
      <c r="Q75" s="80">
        <v>1558.44</v>
      </c>
      <c r="R75" s="80">
        <v>1558.44</v>
      </c>
      <c r="S75" s="80">
        <v>1558.44</v>
      </c>
      <c r="T75" s="80">
        <v>1558.44</v>
      </c>
      <c r="U75" s="71">
        <v>1558.44</v>
      </c>
      <c r="V75" s="62">
        <v>1558.44</v>
      </c>
      <c r="W75" s="62">
        <v>1558.44</v>
      </c>
      <c r="X75" s="62">
        <v>1558.44</v>
      </c>
      <c r="Y75" s="31">
        <v>1558.44</v>
      </c>
      <c r="AA75" s="11"/>
    </row>
    <row r="76" spans="1:27" s="31" customFormat="1" ht="21" x14ac:dyDescent="0.3">
      <c r="A76" s="22"/>
      <c r="B76" s="22"/>
      <c r="C76"/>
      <c r="D76"/>
      <c r="E76"/>
      <c r="F76"/>
      <c r="G76" s="11"/>
      <c r="H76" s="19">
        <f t="shared" si="8"/>
        <v>10</v>
      </c>
      <c r="I76" s="27">
        <f t="shared" si="8"/>
        <v>4800</v>
      </c>
      <c r="J76" s="11"/>
      <c r="K76" s="99">
        <f>N76*$J$9</f>
        <v>0</v>
      </c>
      <c r="L76" s="99">
        <f>N76*$K$9</f>
        <v>4792.2000000000007</v>
      </c>
      <c r="M76" s="11"/>
      <c r="N76" s="119">
        <v>1916.88</v>
      </c>
      <c r="O76" s="80">
        <v>1916.88</v>
      </c>
      <c r="P76" s="80">
        <v>1916.88</v>
      </c>
      <c r="Q76" s="80">
        <v>1916.88</v>
      </c>
      <c r="R76" s="80">
        <v>1916.88</v>
      </c>
      <c r="S76" s="80">
        <v>1916.88</v>
      </c>
      <c r="T76" s="80">
        <v>1916.88</v>
      </c>
      <c r="U76" s="71">
        <v>1916.88</v>
      </c>
      <c r="V76" s="62">
        <v>1916.88</v>
      </c>
      <c r="W76" s="62">
        <v>1916.88</v>
      </c>
      <c r="X76" s="62">
        <v>1916.88</v>
      </c>
      <c r="Y76" s="31">
        <v>1916.88</v>
      </c>
      <c r="AA76" s="11"/>
    </row>
    <row r="77" spans="1:27" s="31" customFormat="1" ht="21" x14ac:dyDescent="0.3">
      <c r="A77" s="22"/>
      <c r="B77" s="22"/>
      <c r="C77"/>
      <c r="D77"/>
      <c r="E77"/>
      <c r="F77"/>
      <c r="G77" s="11"/>
      <c r="H77" s="19">
        <f t="shared" si="8"/>
        <v>10</v>
      </c>
      <c r="I77" s="27">
        <f t="shared" si="8"/>
        <v>7820</v>
      </c>
      <c r="J77" s="11"/>
      <c r="K77" s="99">
        <f>N77*$J$9</f>
        <v>0</v>
      </c>
      <c r="L77" s="99">
        <f>N77*$K$9</f>
        <v>7819.3499999999995</v>
      </c>
      <c r="M77" s="11"/>
      <c r="N77" s="119">
        <v>3127.74</v>
      </c>
      <c r="O77" s="80">
        <v>3127.74</v>
      </c>
      <c r="P77" s="80">
        <v>3127.74</v>
      </c>
      <c r="Q77" s="80">
        <v>3127.74</v>
      </c>
      <c r="R77" s="80">
        <v>3127.74</v>
      </c>
      <c r="S77" s="80">
        <v>3127.74</v>
      </c>
      <c r="T77" s="80">
        <v>3127.74</v>
      </c>
      <c r="U77" s="71">
        <v>3127.74</v>
      </c>
      <c r="V77" s="62">
        <v>3127.74</v>
      </c>
      <c r="W77" s="62">
        <v>3127.74</v>
      </c>
      <c r="X77" s="62">
        <v>3127.74</v>
      </c>
      <c r="Y77" s="31">
        <v>3127.74</v>
      </c>
      <c r="AA77" s="11"/>
    </row>
  </sheetData>
  <mergeCells count="2">
    <mergeCell ref="D7:F7"/>
    <mergeCell ref="D9:F9"/>
  </mergeCells>
  <printOptions horizont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&amp;LHERRAMIENTAS y ACCESORIOS&amp;R"El Origen"</oddHeader>
    <oddFooter>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B79"/>
  <sheetViews>
    <sheetView topLeftCell="D1" workbookViewId="0">
      <selection activeCell="H1" sqref="H1:L1048576"/>
    </sheetView>
  </sheetViews>
  <sheetFormatPr baseColWidth="10" defaultRowHeight="18.75" x14ac:dyDescent="0.3"/>
  <cols>
    <col min="1" max="1" width="8.85546875" style="22" customWidth="1"/>
    <col min="2" max="2" width="6.28515625" style="22" hidden="1" customWidth="1"/>
    <col min="3" max="3" width="0" hidden="1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customWidth="1"/>
    <col min="14" max="14" width="15.7109375" style="119" customWidth="1"/>
    <col min="15" max="15" width="15.7109375" style="119" hidden="1" customWidth="1"/>
    <col min="16" max="18" width="15.7109375" style="80" hidden="1" customWidth="1"/>
    <col min="19" max="21" width="14.140625" style="80" hidden="1" customWidth="1"/>
    <col min="22" max="22" width="14.140625" style="71" hidden="1" customWidth="1"/>
    <col min="23" max="25" width="14.140625" style="62" hidden="1" customWidth="1"/>
    <col min="26" max="26" width="14.140625" style="31" hidden="1" customWidth="1"/>
    <col min="27" max="27" width="18" style="31" customWidth="1"/>
    <col min="28" max="28" width="8.5703125" style="11" customWidth="1"/>
    <col min="29" max="29" width="11.42578125" customWidth="1"/>
  </cols>
  <sheetData>
    <row r="3" spans="1:28" x14ac:dyDescent="0.3">
      <c r="N3" s="119" t="s">
        <v>181</v>
      </c>
      <c r="O3" s="119" t="s">
        <v>181</v>
      </c>
    </row>
    <row r="4" spans="1:28" ht="21" x14ac:dyDescent="0.35">
      <c r="I4" s="30" t="s">
        <v>172</v>
      </c>
      <c r="J4" s="16"/>
      <c r="K4" s="99">
        <v>2.5</v>
      </c>
      <c r="L4" s="99">
        <v>1.5</v>
      </c>
      <c r="N4" s="70" t="s">
        <v>208</v>
      </c>
      <c r="O4" s="119" t="s">
        <v>182</v>
      </c>
    </row>
    <row r="5" spans="1:28" x14ac:dyDescent="0.3">
      <c r="N5" s="125">
        <v>45483</v>
      </c>
      <c r="W5" s="62" t="s">
        <v>123</v>
      </c>
    </row>
    <row r="6" spans="1:28" ht="20.100000000000001" customHeight="1" x14ac:dyDescent="0.3">
      <c r="N6" s="126">
        <v>45483</v>
      </c>
      <c r="O6" s="120">
        <v>45373</v>
      </c>
      <c r="P6" s="118">
        <v>45351</v>
      </c>
      <c r="Q6" s="98">
        <v>45325</v>
      </c>
      <c r="R6" s="81">
        <v>45298</v>
      </c>
      <c r="S6" s="81">
        <v>45276</v>
      </c>
      <c r="T6" s="81">
        <v>45274</v>
      </c>
      <c r="U6" s="81">
        <v>45230</v>
      </c>
      <c r="V6" s="72">
        <v>45222</v>
      </c>
      <c r="W6" s="59">
        <v>45195</v>
      </c>
      <c r="X6" s="59">
        <v>45182</v>
      </c>
      <c r="Y6" s="59">
        <v>45163</v>
      </c>
      <c r="Z6" s="50">
        <v>45146</v>
      </c>
      <c r="AA6" s="50"/>
    </row>
    <row r="7" spans="1:28" s="5" customFormat="1" ht="21.95" customHeight="1" x14ac:dyDescent="0.35">
      <c r="A7" s="22"/>
      <c r="B7" s="22"/>
      <c r="D7" s="151" t="s">
        <v>122</v>
      </c>
      <c r="E7" s="152"/>
      <c r="F7" s="153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27"/>
      <c r="O7" s="121"/>
      <c r="P7" s="82"/>
      <c r="Q7" s="82"/>
      <c r="R7" s="82"/>
      <c r="S7" s="82" t="s">
        <v>163</v>
      </c>
      <c r="T7" s="82"/>
      <c r="U7" s="82"/>
      <c r="V7" s="73" t="s">
        <v>131</v>
      </c>
      <c r="W7" s="60">
        <v>0.32</v>
      </c>
      <c r="X7" s="60">
        <v>0.32</v>
      </c>
      <c r="Y7" s="60">
        <v>0.25</v>
      </c>
      <c r="Z7" s="32" t="s">
        <v>39</v>
      </c>
      <c r="AA7" s="51"/>
      <c r="AB7" s="12"/>
    </row>
    <row r="8" spans="1:28" s="5" customFormat="1" ht="14.2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27" t="s">
        <v>167</v>
      </c>
      <c r="O8" s="121" t="s">
        <v>167</v>
      </c>
      <c r="P8" s="95" t="s">
        <v>167</v>
      </c>
      <c r="Q8" s="95" t="s">
        <v>167</v>
      </c>
      <c r="R8" s="56" t="s">
        <v>164</v>
      </c>
      <c r="S8" s="82" t="s">
        <v>158</v>
      </c>
      <c r="T8" s="82" t="s">
        <v>158</v>
      </c>
      <c r="U8" s="82" t="s">
        <v>158</v>
      </c>
      <c r="V8" s="73" t="s">
        <v>134</v>
      </c>
      <c r="W8" s="60"/>
      <c r="X8" s="60"/>
      <c r="Y8" s="60"/>
      <c r="Z8" s="32"/>
      <c r="AA8" s="51"/>
      <c r="AB8" s="12"/>
    </row>
    <row r="9" spans="1:28" s="5" customFormat="1" ht="20.100000000000001" hidden="1" customHeight="1" x14ac:dyDescent="0.35">
      <c r="A9" s="22"/>
      <c r="B9" s="22"/>
      <c r="D9" s="150"/>
      <c r="E9" s="150"/>
      <c r="F9" s="150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28" t="s">
        <v>40</v>
      </c>
      <c r="O9" s="122" t="s">
        <v>40</v>
      </c>
      <c r="P9" s="96" t="s">
        <v>40</v>
      </c>
      <c r="Q9" s="96" t="s">
        <v>40</v>
      </c>
      <c r="R9" s="57" t="s">
        <v>40</v>
      </c>
      <c r="S9" s="83" t="s">
        <v>40</v>
      </c>
      <c r="T9" s="83" t="s">
        <v>40</v>
      </c>
      <c r="U9" s="83" t="s">
        <v>40</v>
      </c>
      <c r="V9" s="74" t="s">
        <v>40</v>
      </c>
      <c r="W9" s="61" t="s">
        <v>40</v>
      </c>
      <c r="X9" s="61" t="s">
        <v>40</v>
      </c>
      <c r="Y9" s="61" t="s">
        <v>40</v>
      </c>
      <c r="Z9" s="33" t="s">
        <v>40</v>
      </c>
      <c r="AA9" s="52"/>
      <c r="AB9" s="16"/>
    </row>
    <row r="10" spans="1:28" ht="20.100000000000001" customHeight="1" x14ac:dyDescent="0.35">
      <c r="A10" s="22" t="s">
        <v>203</v>
      </c>
      <c r="D10" s="45" t="s">
        <v>171</v>
      </c>
      <c r="E10" s="36">
        <f t="shared" ref="E10:F24" si="0">H10</f>
        <v>1100</v>
      </c>
      <c r="F10" s="35">
        <f t="shared" si="0"/>
        <v>700</v>
      </c>
      <c r="G10" s="105"/>
      <c r="H10" s="27">
        <f>MROUND(K10+48,100)</f>
        <v>1100</v>
      </c>
      <c r="I10" s="27">
        <f>MROUND(L10+48,100)</f>
        <v>700</v>
      </c>
      <c r="J10" s="16"/>
      <c r="K10" s="99">
        <f t="shared" ref="K10:K24" si="1">N10*$K$9</f>
        <v>1005.8249999999999</v>
      </c>
      <c r="L10" s="99">
        <f t="shared" ref="L10:L24" si="2">N10*$L$9</f>
        <v>603.495</v>
      </c>
      <c r="M10" s="16"/>
      <c r="N10" s="129">
        <v>402.33</v>
      </c>
      <c r="O10" s="119">
        <v>402.33</v>
      </c>
      <c r="P10" s="97">
        <v>402.33</v>
      </c>
      <c r="Q10" s="97">
        <v>402.33</v>
      </c>
      <c r="R10" s="80">
        <f>U10*1.3</f>
        <v>0</v>
      </c>
      <c r="S10" s="80">
        <v>341.25</v>
      </c>
      <c r="T10" s="80">
        <v>262.5</v>
      </c>
      <c r="U10" s="80">
        <f t="shared" ref="U10:U18" si="3">X10*1.25</f>
        <v>0</v>
      </c>
      <c r="V10" s="71">
        <v>262.5</v>
      </c>
      <c r="W10" s="62">
        <v>210</v>
      </c>
      <c r="X10" s="62">
        <v>0</v>
      </c>
      <c r="Y10" s="62">
        <f>Z10*1.25</f>
        <v>0</v>
      </c>
      <c r="Z10" s="34">
        <v>0</v>
      </c>
      <c r="AA10" s="34" t="s">
        <v>95</v>
      </c>
      <c r="AB10" s="16"/>
    </row>
    <row r="11" spans="1:28" ht="20.100000000000001" customHeight="1" x14ac:dyDescent="0.35">
      <c r="A11" s="22" t="s">
        <v>201</v>
      </c>
      <c r="B11" s="22">
        <v>3271</v>
      </c>
      <c r="C11" t="s">
        <v>68</v>
      </c>
      <c r="D11" s="116" t="s">
        <v>6</v>
      </c>
      <c r="E11" s="76">
        <f t="shared" si="0"/>
        <v>24500</v>
      </c>
      <c r="F11" s="77">
        <f t="shared" si="0"/>
        <v>14700</v>
      </c>
      <c r="G11" s="105"/>
      <c r="H11" s="27">
        <f t="shared" ref="H11:H24" si="4">MROUND(K11+48,100)</f>
        <v>24500</v>
      </c>
      <c r="I11" s="27">
        <f t="shared" ref="I11:I24" si="5">MROUND(L11+48,100)</f>
        <v>14700</v>
      </c>
      <c r="J11" s="16"/>
      <c r="K11" s="99">
        <f t="shared" si="1"/>
        <v>24437.5</v>
      </c>
      <c r="L11" s="99">
        <f t="shared" si="2"/>
        <v>14662.5</v>
      </c>
      <c r="M11" s="16"/>
      <c r="N11" s="129">
        <v>9775</v>
      </c>
      <c r="O11" s="31">
        <v>9500</v>
      </c>
      <c r="P11" s="80">
        <v>6365.6950500000003</v>
      </c>
      <c r="Q11" s="80">
        <v>6365.6950500000003</v>
      </c>
      <c r="R11" s="80">
        <f t="shared" ref="R11:R24" si="6">U11*1.3</f>
        <v>6365.6950500000003</v>
      </c>
      <c r="S11" s="80">
        <v>6365.6950500000003</v>
      </c>
      <c r="T11" s="80">
        <v>4896.6885000000002</v>
      </c>
      <c r="U11" s="80">
        <f t="shared" si="3"/>
        <v>4896.6885000000002</v>
      </c>
      <c r="V11" s="71">
        <v>4896.6885000000002</v>
      </c>
      <c r="W11" s="62">
        <v>3917.3508000000002</v>
      </c>
      <c r="X11" s="62">
        <v>3917.3508000000002</v>
      </c>
      <c r="Y11" s="62">
        <f>Z11*1.25</f>
        <v>3709.6125000000002</v>
      </c>
      <c r="Z11" s="58">
        <v>2967.69</v>
      </c>
      <c r="AA11" s="34" t="s">
        <v>94</v>
      </c>
      <c r="AB11" s="16"/>
    </row>
    <row r="12" spans="1:28" ht="20.100000000000001" customHeight="1" x14ac:dyDescent="0.35">
      <c r="A12" s="22" t="s">
        <v>201</v>
      </c>
      <c r="B12" s="22">
        <v>3259</v>
      </c>
      <c r="C12" t="s">
        <v>67</v>
      </c>
      <c r="D12" s="45" t="s">
        <v>7</v>
      </c>
      <c r="E12" s="36">
        <f t="shared" si="0"/>
        <v>23900</v>
      </c>
      <c r="F12" s="35">
        <f t="shared" si="0"/>
        <v>14400</v>
      </c>
      <c r="G12" s="105"/>
      <c r="H12" s="27">
        <f t="shared" si="4"/>
        <v>23900</v>
      </c>
      <c r="I12" s="27">
        <f t="shared" si="5"/>
        <v>14400</v>
      </c>
      <c r="J12" s="16"/>
      <c r="K12" s="99">
        <f t="shared" si="1"/>
        <v>23862.5</v>
      </c>
      <c r="L12" s="99">
        <f t="shared" si="2"/>
        <v>14317.5</v>
      </c>
      <c r="M12" s="16"/>
      <c r="N12" s="129">
        <v>9545</v>
      </c>
      <c r="O12" s="31">
        <v>5800</v>
      </c>
      <c r="P12" s="80">
        <v>4736.8249500000002</v>
      </c>
      <c r="Q12" s="80">
        <v>4736.8249500000002</v>
      </c>
      <c r="R12" s="80">
        <f t="shared" si="6"/>
        <v>4736.8249500000002</v>
      </c>
      <c r="S12" s="80">
        <v>4736.8249500000002</v>
      </c>
      <c r="T12" s="80">
        <v>3643.7114999999999</v>
      </c>
      <c r="U12" s="80">
        <f t="shared" si="3"/>
        <v>3643.7114999999999</v>
      </c>
      <c r="V12" s="71">
        <v>3643.7114999999999</v>
      </c>
      <c r="W12" s="62">
        <v>2914.9692</v>
      </c>
      <c r="X12" s="62">
        <v>2914.9692</v>
      </c>
      <c r="Y12" s="62">
        <f>Z12*1.25</f>
        <v>2760.3874999999998</v>
      </c>
      <c r="Z12" s="58">
        <v>2208.31</v>
      </c>
      <c r="AA12" s="34" t="s">
        <v>94</v>
      </c>
      <c r="AB12" s="16"/>
    </row>
    <row r="13" spans="1:28" ht="20.100000000000001" customHeight="1" x14ac:dyDescent="0.35">
      <c r="A13" s="22" t="s">
        <v>201</v>
      </c>
      <c r="B13" s="22">
        <v>3259</v>
      </c>
      <c r="C13" t="s">
        <v>67</v>
      </c>
      <c r="D13" s="45" t="s">
        <v>92</v>
      </c>
      <c r="E13" s="36">
        <f t="shared" si="0"/>
        <v>25900</v>
      </c>
      <c r="F13" s="35">
        <f t="shared" si="0"/>
        <v>15600</v>
      </c>
      <c r="G13" s="105"/>
      <c r="H13" s="27">
        <f t="shared" si="4"/>
        <v>25900</v>
      </c>
      <c r="I13" s="27">
        <f t="shared" si="5"/>
        <v>15600</v>
      </c>
      <c r="J13" s="16"/>
      <c r="K13" s="99">
        <f t="shared" si="1"/>
        <v>25875</v>
      </c>
      <c r="L13" s="99">
        <f t="shared" si="2"/>
        <v>15525</v>
      </c>
      <c r="M13" s="16"/>
      <c r="N13" s="129">
        <v>10350</v>
      </c>
      <c r="O13" s="31">
        <v>8500</v>
      </c>
      <c r="P13" s="80">
        <v>5354.6707500000002</v>
      </c>
      <c r="Q13" s="80">
        <v>5354.6707500000002</v>
      </c>
      <c r="R13" s="80">
        <f t="shared" si="6"/>
        <v>5354.6707500000002</v>
      </c>
      <c r="S13" s="80">
        <v>5354.6707500000002</v>
      </c>
      <c r="T13" s="80">
        <v>4118.9775</v>
      </c>
      <c r="U13" s="80">
        <f t="shared" si="3"/>
        <v>4118.9775</v>
      </c>
      <c r="V13" s="71">
        <v>4118.9775</v>
      </c>
      <c r="W13" s="62">
        <v>3295.1820000000002</v>
      </c>
      <c r="X13" s="62">
        <v>3295.1820000000002</v>
      </c>
      <c r="Y13" s="62">
        <f>Z13*1.25</f>
        <v>3120.4375</v>
      </c>
      <c r="Z13" s="58">
        <v>2496.35</v>
      </c>
      <c r="AA13" s="34" t="s">
        <v>93</v>
      </c>
      <c r="AB13" s="16"/>
    </row>
    <row r="14" spans="1:28" ht="20.100000000000001" customHeight="1" x14ac:dyDescent="0.35">
      <c r="A14" s="22" t="s">
        <v>201</v>
      </c>
      <c r="D14" s="45" t="s">
        <v>137</v>
      </c>
      <c r="E14" s="36">
        <f t="shared" si="0"/>
        <v>36900</v>
      </c>
      <c r="F14" s="35">
        <f t="shared" si="0"/>
        <v>22200</v>
      </c>
      <c r="G14" s="105"/>
      <c r="H14" s="27">
        <f t="shared" si="4"/>
        <v>36900</v>
      </c>
      <c r="I14" s="27">
        <f t="shared" si="5"/>
        <v>22200</v>
      </c>
      <c r="J14" s="16"/>
      <c r="K14" s="99">
        <f t="shared" si="1"/>
        <v>36867.1875</v>
      </c>
      <c r="L14" s="99">
        <f t="shared" si="2"/>
        <v>22120.3125</v>
      </c>
      <c r="M14" s="16"/>
      <c r="N14" s="129">
        <f t="shared" ref="N14:O22" si="7">T14*1.3</f>
        <v>14746.875</v>
      </c>
      <c r="O14" s="119">
        <f t="shared" si="7"/>
        <v>14746.875</v>
      </c>
      <c r="P14" s="80">
        <v>14746.875</v>
      </c>
      <c r="Q14" s="80">
        <v>14746.875</v>
      </c>
      <c r="R14" s="80">
        <f t="shared" si="6"/>
        <v>14746.875</v>
      </c>
      <c r="S14" s="80">
        <v>14746.875</v>
      </c>
      <c r="T14" s="80">
        <v>11343.75</v>
      </c>
      <c r="U14" s="80">
        <v>11343.75</v>
      </c>
      <c r="V14" s="71">
        <v>11343.75</v>
      </c>
      <c r="Z14" s="58"/>
      <c r="AA14" s="34"/>
      <c r="AB14" s="16"/>
    </row>
    <row r="15" spans="1:28" ht="20.100000000000001" hidden="1" customHeight="1" x14ac:dyDescent="0.35">
      <c r="A15" s="22" t="s">
        <v>200</v>
      </c>
      <c r="B15" s="22">
        <v>232</v>
      </c>
      <c r="C15" t="s">
        <v>71</v>
      </c>
      <c r="D15" s="45" t="s">
        <v>104</v>
      </c>
      <c r="E15" s="36">
        <f t="shared" si="0"/>
        <v>94500</v>
      </c>
      <c r="F15" s="35">
        <f t="shared" si="0"/>
        <v>56700</v>
      </c>
      <c r="G15" s="105"/>
      <c r="H15" s="27">
        <f t="shared" si="4"/>
        <v>94500</v>
      </c>
      <c r="I15" s="27">
        <f t="shared" si="5"/>
        <v>56700</v>
      </c>
      <c r="J15" s="16"/>
      <c r="K15" s="99">
        <f t="shared" si="1"/>
        <v>94402.5</v>
      </c>
      <c r="L15" s="99">
        <f t="shared" si="2"/>
        <v>56641.5</v>
      </c>
      <c r="M15" s="16"/>
      <c r="N15" s="129">
        <v>37761</v>
      </c>
      <c r="O15" s="119">
        <f t="shared" si="7"/>
        <v>40494.189450000005</v>
      </c>
      <c r="P15" s="80">
        <v>40494.189450000005</v>
      </c>
      <c r="Q15" s="80">
        <v>40494.189450000005</v>
      </c>
      <c r="R15" s="80">
        <f t="shared" si="6"/>
        <v>40494.189450000005</v>
      </c>
      <c r="S15" s="80">
        <v>40494.189450000005</v>
      </c>
      <c r="T15" s="80">
        <v>31149.376500000002</v>
      </c>
      <c r="U15" s="80">
        <f t="shared" si="3"/>
        <v>31149.376500000002</v>
      </c>
      <c r="V15" s="71">
        <v>31149.376500000002</v>
      </c>
      <c r="W15" s="62">
        <v>24919.501200000002</v>
      </c>
      <c r="X15" s="62">
        <v>24919.501200000002</v>
      </c>
      <c r="Y15" s="62">
        <f t="shared" ref="Y15:Y21" si="8">Z15*1.25</f>
        <v>23598.012500000001</v>
      </c>
      <c r="Z15" s="58">
        <v>18878.41</v>
      </c>
      <c r="AA15" s="34" t="s">
        <v>98</v>
      </c>
      <c r="AB15" s="16"/>
    </row>
    <row r="16" spans="1:28" ht="20.100000000000001" hidden="1" customHeight="1" x14ac:dyDescent="0.35">
      <c r="B16" s="22" t="s">
        <v>45</v>
      </c>
      <c r="D16" s="45" t="s">
        <v>13</v>
      </c>
      <c r="E16" s="36"/>
      <c r="F16" s="35"/>
      <c r="G16" s="105"/>
      <c r="H16" s="27">
        <f t="shared" si="4"/>
        <v>0</v>
      </c>
      <c r="I16" s="27">
        <f t="shared" si="5"/>
        <v>0</v>
      </c>
      <c r="J16" s="16"/>
      <c r="K16" s="99">
        <f t="shared" si="1"/>
        <v>0</v>
      </c>
      <c r="L16" s="99">
        <f t="shared" si="2"/>
        <v>0</v>
      </c>
      <c r="M16" s="16"/>
      <c r="N16" s="119">
        <f t="shared" si="7"/>
        <v>0</v>
      </c>
      <c r="O16" s="119">
        <f t="shared" si="7"/>
        <v>0</v>
      </c>
      <c r="P16" s="80">
        <v>0</v>
      </c>
      <c r="Q16" s="80">
        <v>0</v>
      </c>
      <c r="R16" s="80">
        <f t="shared" si="6"/>
        <v>0</v>
      </c>
      <c r="S16" s="80">
        <v>0</v>
      </c>
      <c r="T16" s="80">
        <v>0</v>
      </c>
      <c r="U16" s="80">
        <f t="shared" si="3"/>
        <v>0</v>
      </c>
      <c r="V16" s="71">
        <v>0</v>
      </c>
      <c r="W16" s="62">
        <v>0</v>
      </c>
      <c r="X16" s="62">
        <v>0</v>
      </c>
      <c r="Y16" s="62">
        <f t="shared" si="8"/>
        <v>0</v>
      </c>
      <c r="Z16" s="34">
        <v>0</v>
      </c>
      <c r="AA16" s="34"/>
      <c r="AB16" s="16"/>
    </row>
    <row r="17" spans="1:28" ht="20.100000000000001" hidden="1" customHeight="1" x14ac:dyDescent="0.35">
      <c r="B17" s="22" t="s">
        <v>45</v>
      </c>
      <c r="D17" s="45" t="s">
        <v>14</v>
      </c>
      <c r="E17" s="36"/>
      <c r="F17" s="35"/>
      <c r="G17" s="105"/>
      <c r="H17" s="27">
        <f t="shared" si="4"/>
        <v>0</v>
      </c>
      <c r="I17" s="27">
        <f t="shared" si="5"/>
        <v>0</v>
      </c>
      <c r="J17" s="16"/>
      <c r="K17" s="99">
        <f t="shared" si="1"/>
        <v>0</v>
      </c>
      <c r="L17" s="99">
        <f t="shared" si="2"/>
        <v>0</v>
      </c>
      <c r="M17" s="16"/>
      <c r="N17" s="119">
        <f t="shared" si="7"/>
        <v>0</v>
      </c>
      <c r="O17" s="119">
        <f t="shared" si="7"/>
        <v>0</v>
      </c>
      <c r="P17" s="80">
        <v>0</v>
      </c>
      <c r="Q17" s="80">
        <v>0</v>
      </c>
      <c r="R17" s="80">
        <f t="shared" si="6"/>
        <v>0</v>
      </c>
      <c r="S17" s="80">
        <v>0</v>
      </c>
      <c r="T17" s="80">
        <v>0</v>
      </c>
      <c r="U17" s="80">
        <f t="shared" si="3"/>
        <v>0</v>
      </c>
      <c r="V17" s="71">
        <v>0</v>
      </c>
      <c r="W17" s="62">
        <v>0</v>
      </c>
      <c r="X17" s="62">
        <v>0</v>
      </c>
      <c r="Y17" s="62">
        <f t="shared" si="8"/>
        <v>0</v>
      </c>
      <c r="Z17" s="34">
        <v>0</v>
      </c>
      <c r="AA17" s="34"/>
      <c r="AB17" s="16"/>
    </row>
    <row r="18" spans="1:28" ht="20.100000000000001" hidden="1" customHeight="1" x14ac:dyDescent="0.35">
      <c r="A18" s="22" t="s">
        <v>200</v>
      </c>
      <c r="B18" s="22">
        <v>254</v>
      </c>
      <c r="C18" t="s">
        <v>72</v>
      </c>
      <c r="D18" s="45" t="s">
        <v>18</v>
      </c>
      <c r="E18" s="36">
        <f t="shared" si="0"/>
        <v>5300</v>
      </c>
      <c r="F18" s="35">
        <f t="shared" si="0"/>
        <v>3200</v>
      </c>
      <c r="G18" s="105"/>
      <c r="H18" s="27">
        <f t="shared" si="4"/>
        <v>5300</v>
      </c>
      <c r="I18" s="27">
        <f t="shared" si="5"/>
        <v>3200</v>
      </c>
      <c r="J18" s="16"/>
      <c r="K18" s="99">
        <f t="shared" si="1"/>
        <v>5244.0499999999993</v>
      </c>
      <c r="L18" s="99">
        <f t="shared" si="2"/>
        <v>3146.43</v>
      </c>
      <c r="M18" s="16"/>
      <c r="N18" s="129">
        <v>2097.62</v>
      </c>
      <c r="O18" s="119">
        <f t="shared" si="7"/>
        <v>2057.7199500000002</v>
      </c>
      <c r="P18" s="80">
        <v>2057.7199500000002</v>
      </c>
      <c r="Q18" s="80">
        <v>2057.7199500000002</v>
      </c>
      <c r="R18" s="80">
        <f t="shared" si="6"/>
        <v>2057.7199500000002</v>
      </c>
      <c r="S18" s="80">
        <v>2057.7199500000002</v>
      </c>
      <c r="T18" s="80">
        <v>1582.8615</v>
      </c>
      <c r="U18" s="80">
        <f t="shared" si="3"/>
        <v>1582.8615</v>
      </c>
      <c r="V18" s="71">
        <v>1582.8615</v>
      </c>
      <c r="W18" s="62">
        <v>1266.2891999999999</v>
      </c>
      <c r="X18" s="62">
        <v>1266.2891999999999</v>
      </c>
      <c r="Y18" s="62">
        <f t="shared" si="8"/>
        <v>1199.1374999999998</v>
      </c>
      <c r="Z18" s="58">
        <v>959.31</v>
      </c>
      <c r="AA18" s="34"/>
      <c r="AB18" s="16"/>
    </row>
    <row r="19" spans="1:28" ht="20.100000000000001" customHeight="1" x14ac:dyDescent="0.35">
      <c r="A19" s="22" t="s">
        <v>211</v>
      </c>
      <c r="D19" s="45" t="s">
        <v>209</v>
      </c>
      <c r="E19" s="36">
        <f t="shared" ref="E19" si="9">H19</f>
        <v>22300</v>
      </c>
      <c r="F19" s="35">
        <f t="shared" ref="F19" si="10">I19</f>
        <v>13400</v>
      </c>
      <c r="G19" s="105"/>
      <c r="H19" s="27">
        <f t="shared" si="4"/>
        <v>22300</v>
      </c>
      <c r="I19" s="27">
        <f t="shared" si="5"/>
        <v>13400</v>
      </c>
      <c r="J19" s="16"/>
      <c r="K19" s="99">
        <f t="shared" ref="K19" si="11">N19*$K$9</f>
        <v>22232.5</v>
      </c>
      <c r="L19" s="99">
        <f t="shared" ref="L19" si="12">N19*$L$9</f>
        <v>13339.5</v>
      </c>
      <c r="M19" s="16"/>
      <c r="N19" s="129">
        <v>8893</v>
      </c>
      <c r="Z19" s="34"/>
      <c r="AA19" s="34"/>
      <c r="AB19" s="16"/>
    </row>
    <row r="20" spans="1:28" ht="20.100000000000001" customHeight="1" x14ac:dyDescent="0.35">
      <c r="A20" s="22" t="s">
        <v>211</v>
      </c>
      <c r="D20" s="45" t="s">
        <v>210</v>
      </c>
      <c r="E20" s="36">
        <f t="shared" ref="E20" si="13">H20</f>
        <v>31400</v>
      </c>
      <c r="F20" s="35">
        <f t="shared" ref="F20" si="14">I20</f>
        <v>18800</v>
      </c>
      <c r="G20" s="105"/>
      <c r="H20" s="27">
        <f t="shared" si="4"/>
        <v>31400</v>
      </c>
      <c r="I20" s="27">
        <f t="shared" si="5"/>
        <v>18800</v>
      </c>
      <c r="J20" s="16"/>
      <c r="K20" s="99">
        <f t="shared" ref="K20" si="15">N20*$K$9</f>
        <v>31325</v>
      </c>
      <c r="L20" s="99">
        <f t="shared" ref="L20" si="16">N20*$L$9</f>
        <v>18795</v>
      </c>
      <c r="M20" s="16"/>
      <c r="N20" s="129">
        <v>12530</v>
      </c>
      <c r="Z20" s="34"/>
      <c r="AA20" s="34"/>
      <c r="AB20" s="16"/>
    </row>
    <row r="21" spans="1:28" ht="20.100000000000001" customHeight="1" x14ac:dyDescent="0.35">
      <c r="A21" s="22" t="s">
        <v>42</v>
      </c>
      <c r="B21" s="22" t="s">
        <v>44</v>
      </c>
      <c r="D21" s="45" t="s">
        <v>24</v>
      </c>
      <c r="E21" s="36">
        <f t="shared" si="0"/>
        <v>3500</v>
      </c>
      <c r="F21" s="35">
        <f t="shared" si="0"/>
        <v>2100</v>
      </c>
      <c r="G21" s="105"/>
      <c r="H21" s="27">
        <f t="shared" si="4"/>
        <v>3500</v>
      </c>
      <c r="I21" s="27">
        <f t="shared" si="5"/>
        <v>2100</v>
      </c>
      <c r="J21" s="16"/>
      <c r="K21" s="99">
        <f t="shared" si="1"/>
        <v>3493.75</v>
      </c>
      <c r="L21" s="99">
        <f t="shared" si="2"/>
        <v>2096.25</v>
      </c>
      <c r="M21" s="16"/>
      <c r="N21" s="119">
        <f t="shared" si="7"/>
        <v>1397.5</v>
      </c>
      <c r="O21" s="119">
        <f t="shared" si="7"/>
        <v>1397.5</v>
      </c>
      <c r="P21" s="80">
        <v>1397.5</v>
      </c>
      <c r="Q21" s="80">
        <v>1397.5</v>
      </c>
      <c r="R21" s="80">
        <f t="shared" si="6"/>
        <v>1397.5</v>
      </c>
      <c r="S21" s="80">
        <v>1397.5</v>
      </c>
      <c r="T21" s="80">
        <v>1075</v>
      </c>
      <c r="U21" s="80">
        <v>1075</v>
      </c>
      <c r="V21" s="71">
        <v>1075</v>
      </c>
      <c r="W21" s="62">
        <v>0</v>
      </c>
      <c r="X21" s="62">
        <v>0</v>
      </c>
      <c r="Y21" s="62">
        <f t="shared" si="8"/>
        <v>0</v>
      </c>
      <c r="Z21" s="34">
        <v>0</v>
      </c>
      <c r="AA21" s="34"/>
      <c r="AB21" s="16"/>
    </row>
    <row r="22" spans="1:28" ht="20.100000000000001" customHeight="1" x14ac:dyDescent="0.35">
      <c r="D22" s="45" t="s">
        <v>132</v>
      </c>
      <c r="E22" s="36">
        <f t="shared" si="0"/>
        <v>2000</v>
      </c>
      <c r="F22" s="35">
        <f t="shared" si="0"/>
        <v>1200</v>
      </c>
      <c r="G22" s="105"/>
      <c r="H22" s="27">
        <f t="shared" si="4"/>
        <v>2000</v>
      </c>
      <c r="I22" s="27">
        <f t="shared" si="5"/>
        <v>1200</v>
      </c>
      <c r="J22" s="16"/>
      <c r="K22" s="99">
        <f t="shared" si="1"/>
        <v>1956.5</v>
      </c>
      <c r="L22" s="99">
        <f t="shared" si="2"/>
        <v>1173.9000000000001</v>
      </c>
      <c r="M22" s="16"/>
      <c r="N22" s="119">
        <f t="shared" si="7"/>
        <v>782.6</v>
      </c>
      <c r="O22" s="119">
        <f t="shared" si="7"/>
        <v>782.6</v>
      </c>
      <c r="P22" s="80">
        <v>782.6</v>
      </c>
      <c r="Q22" s="80">
        <v>782.6</v>
      </c>
      <c r="R22" s="80">
        <f t="shared" si="6"/>
        <v>782.6</v>
      </c>
      <c r="S22" s="80">
        <v>782.6</v>
      </c>
      <c r="T22" s="80">
        <v>602</v>
      </c>
      <c r="U22" s="80">
        <v>602</v>
      </c>
      <c r="V22" s="71">
        <v>602</v>
      </c>
      <c r="Z22" s="34"/>
      <c r="AA22" s="34"/>
      <c r="AB22" s="16"/>
    </row>
    <row r="23" spans="1:28" ht="20.100000000000001" customHeight="1" x14ac:dyDescent="0.35">
      <c r="A23" s="22" t="s">
        <v>189</v>
      </c>
      <c r="B23" s="22" t="s">
        <v>53</v>
      </c>
      <c r="C23" t="s">
        <v>77</v>
      </c>
      <c r="D23" s="45" t="s">
        <v>26</v>
      </c>
      <c r="E23" s="36">
        <f t="shared" si="0"/>
        <v>2000</v>
      </c>
      <c r="F23" s="35">
        <f t="shared" si="0"/>
        <v>1200</v>
      </c>
      <c r="G23" s="105"/>
      <c r="H23" s="27">
        <f t="shared" si="4"/>
        <v>2000</v>
      </c>
      <c r="I23" s="27">
        <f t="shared" si="5"/>
        <v>1200</v>
      </c>
      <c r="J23" s="16"/>
      <c r="K23" s="99">
        <f t="shared" si="1"/>
        <v>2000.6999999999998</v>
      </c>
      <c r="L23" s="99">
        <f t="shared" si="2"/>
        <v>1200.42</v>
      </c>
      <c r="M23" s="65">
        <v>0.313</v>
      </c>
      <c r="N23" s="129">
        <v>800.28</v>
      </c>
      <c r="O23" s="97">
        <v>702.25</v>
      </c>
      <c r="P23" s="97">
        <v>845</v>
      </c>
      <c r="Q23" s="97">
        <v>845</v>
      </c>
      <c r="R23" s="80">
        <f t="shared" si="6"/>
        <v>699.07500000000005</v>
      </c>
      <c r="S23" s="80">
        <v>731.9</v>
      </c>
      <c r="T23" s="80">
        <v>563</v>
      </c>
      <c r="U23" s="80">
        <f>X23*1.25</f>
        <v>537.75</v>
      </c>
      <c r="V23" s="71">
        <v>537.75</v>
      </c>
      <c r="W23" s="64">
        <v>430.2</v>
      </c>
      <c r="X23" s="64">
        <v>430.2</v>
      </c>
      <c r="Y23" s="62">
        <f>Z23*1.25</f>
        <v>409.5</v>
      </c>
      <c r="Z23" s="58">
        <v>327.60000000000002</v>
      </c>
      <c r="AA23" s="34" t="s">
        <v>97</v>
      </c>
      <c r="AB23" s="16"/>
    </row>
    <row r="24" spans="1:28" ht="20.100000000000001" customHeight="1" x14ac:dyDescent="0.35">
      <c r="A24" s="22" t="s">
        <v>200</v>
      </c>
      <c r="B24" s="22" t="s">
        <v>52</v>
      </c>
      <c r="C24" t="s">
        <v>78</v>
      </c>
      <c r="D24" s="45" t="s">
        <v>27</v>
      </c>
      <c r="E24" s="36">
        <f t="shared" si="0"/>
        <v>1500</v>
      </c>
      <c r="F24" s="35">
        <f t="shared" si="0"/>
        <v>900</v>
      </c>
      <c r="G24" s="105"/>
      <c r="H24" s="27">
        <f t="shared" si="4"/>
        <v>1500</v>
      </c>
      <c r="I24" s="27">
        <f t="shared" si="5"/>
        <v>900</v>
      </c>
      <c r="J24" s="16"/>
      <c r="K24" s="99">
        <f t="shared" si="1"/>
        <v>1449</v>
      </c>
      <c r="L24" s="99">
        <f t="shared" si="2"/>
        <v>869.40000000000009</v>
      </c>
      <c r="M24" s="16"/>
      <c r="N24" s="129">
        <v>579.6</v>
      </c>
      <c r="O24" s="119">
        <v>1664</v>
      </c>
      <c r="P24" s="97">
        <v>1664</v>
      </c>
      <c r="Q24" s="97">
        <v>1664</v>
      </c>
      <c r="R24" s="80">
        <f t="shared" si="6"/>
        <v>1378.3770000000004</v>
      </c>
      <c r="S24" s="80">
        <v>1378.3770000000004</v>
      </c>
      <c r="T24" s="80">
        <v>1060.2900000000002</v>
      </c>
      <c r="U24" s="80">
        <f>X24*1.25</f>
        <v>1060.2900000000002</v>
      </c>
      <c r="V24" s="71">
        <v>1060.2900000000002</v>
      </c>
      <c r="W24" s="62">
        <v>848.23200000000008</v>
      </c>
      <c r="X24" s="62">
        <v>848.23200000000008</v>
      </c>
      <c r="Y24" s="62">
        <f>Z24*1.25</f>
        <v>803.25</v>
      </c>
      <c r="Z24" s="58">
        <v>642.6</v>
      </c>
      <c r="AA24" s="34" t="s">
        <v>97</v>
      </c>
      <c r="AB24" s="16"/>
    </row>
    <row r="25" spans="1:28" s="11" customFormat="1" ht="21" x14ac:dyDescent="0.3">
      <c r="A25" s="22"/>
      <c r="B25" s="22"/>
      <c r="C25"/>
      <c r="D25"/>
      <c r="E25"/>
      <c r="F25"/>
      <c r="H25" s="19"/>
      <c r="I25" s="27"/>
      <c r="K25" s="99"/>
      <c r="L25" s="99"/>
      <c r="N25" s="119"/>
      <c r="O25" s="119"/>
      <c r="P25" s="80"/>
      <c r="Q25" s="80"/>
      <c r="R25" s="80"/>
      <c r="S25" s="80"/>
      <c r="T25" s="80"/>
      <c r="U25" s="80"/>
      <c r="V25" s="71"/>
      <c r="W25" s="62"/>
      <c r="X25" s="62"/>
      <c r="Y25" s="62"/>
      <c r="Z25" s="31"/>
      <c r="AA25" s="31"/>
    </row>
    <row r="26" spans="1:28" s="11" customFormat="1" ht="21" x14ac:dyDescent="0.3">
      <c r="A26" s="22"/>
      <c r="B26" s="22"/>
      <c r="C26"/>
      <c r="D26"/>
      <c r="E26"/>
      <c r="F26"/>
      <c r="H26" s="19"/>
      <c r="I26" s="27"/>
      <c r="K26" s="99"/>
      <c r="L26" s="99"/>
      <c r="N26" s="119"/>
      <c r="O26" s="119"/>
      <c r="P26" s="80"/>
      <c r="Q26" s="80"/>
      <c r="R26" s="80"/>
      <c r="S26" s="80"/>
      <c r="T26" s="80"/>
      <c r="U26" s="80"/>
      <c r="V26" s="71"/>
      <c r="W26" s="62"/>
      <c r="X26" s="62"/>
      <c r="Y26" s="62"/>
      <c r="Z26" s="31"/>
      <c r="AA26" s="31"/>
    </row>
    <row r="27" spans="1:28" s="11" customFormat="1" ht="21" x14ac:dyDescent="0.3">
      <c r="A27" s="22"/>
      <c r="B27" s="22"/>
      <c r="C27"/>
      <c r="D27"/>
      <c r="E27"/>
      <c r="F27"/>
      <c r="H27" s="19"/>
      <c r="I27" s="27"/>
      <c r="K27" s="99"/>
      <c r="L27" s="99"/>
      <c r="N27" s="119"/>
      <c r="O27" s="119"/>
      <c r="P27" s="80"/>
      <c r="Q27" s="80"/>
      <c r="R27" s="80"/>
      <c r="S27" s="80"/>
      <c r="T27" s="80"/>
      <c r="U27" s="80"/>
      <c r="V27" s="71"/>
      <c r="W27" s="62"/>
      <c r="X27" s="62"/>
      <c r="Y27" s="62"/>
      <c r="Z27" s="31"/>
      <c r="AA27" s="31"/>
    </row>
    <row r="28" spans="1:28" s="11" customFormat="1" ht="21" x14ac:dyDescent="0.3">
      <c r="A28" s="22"/>
      <c r="B28" s="22"/>
      <c r="C28"/>
      <c r="D28"/>
      <c r="E28"/>
      <c r="F28"/>
      <c r="H28" s="19"/>
      <c r="I28" s="27"/>
      <c r="K28" s="99"/>
      <c r="L28" s="99"/>
      <c r="N28" s="119"/>
      <c r="O28" s="119"/>
      <c r="P28" s="80"/>
      <c r="Q28" s="80"/>
      <c r="R28" s="80"/>
      <c r="S28" s="80"/>
      <c r="T28" s="80"/>
      <c r="U28" s="80"/>
      <c r="V28" s="71"/>
      <c r="W28" s="62"/>
      <c r="X28" s="62"/>
      <c r="Y28" s="62"/>
      <c r="Z28" s="31"/>
      <c r="AA28" s="31"/>
    </row>
    <row r="29" spans="1:28" s="11" customFormat="1" ht="21" x14ac:dyDescent="0.3">
      <c r="A29" s="22"/>
      <c r="B29" s="22"/>
      <c r="C29"/>
      <c r="D29"/>
      <c r="E29"/>
      <c r="F29"/>
      <c r="H29" s="19"/>
      <c r="I29" s="27"/>
      <c r="K29" s="99"/>
      <c r="L29" s="99"/>
      <c r="N29" s="119"/>
      <c r="O29" s="119"/>
      <c r="P29" s="80"/>
      <c r="Q29" s="80"/>
      <c r="R29" s="80"/>
      <c r="S29" s="80"/>
      <c r="T29" s="80"/>
      <c r="U29" s="80"/>
      <c r="V29" s="71"/>
      <c r="W29" s="62"/>
      <c r="X29" s="62"/>
      <c r="Y29" s="62"/>
      <c r="Z29" s="31"/>
      <c r="AA29" s="31"/>
    </row>
    <row r="30" spans="1:28" s="11" customFormat="1" ht="21" x14ac:dyDescent="0.3">
      <c r="A30" s="22"/>
      <c r="B30" s="22"/>
      <c r="C30"/>
      <c r="D30"/>
      <c r="E30"/>
      <c r="F30"/>
      <c r="H30" s="19"/>
      <c r="I30" s="27"/>
      <c r="K30" s="99"/>
      <c r="L30" s="99"/>
      <c r="N30" s="119"/>
      <c r="O30" s="119"/>
      <c r="P30" s="80"/>
      <c r="Q30" s="80"/>
      <c r="R30" s="80"/>
      <c r="S30" s="80"/>
      <c r="T30" s="80"/>
      <c r="U30" s="80"/>
      <c r="V30" s="71"/>
      <c r="W30" s="62"/>
      <c r="X30" s="62"/>
      <c r="Y30" s="62"/>
      <c r="Z30" s="31"/>
      <c r="AA30" s="31"/>
    </row>
    <row r="31" spans="1:28" s="11" customFormat="1" ht="21" x14ac:dyDescent="0.3">
      <c r="A31" s="22"/>
      <c r="B31" s="22"/>
      <c r="C31"/>
      <c r="D31"/>
      <c r="E31"/>
      <c r="F31"/>
      <c r="H31" s="19"/>
      <c r="I31" s="27"/>
      <c r="K31" s="99"/>
      <c r="L31" s="99"/>
      <c r="N31" s="119"/>
      <c r="O31" s="119"/>
      <c r="P31" s="80"/>
      <c r="Q31" s="80"/>
      <c r="R31" s="80"/>
      <c r="S31" s="80"/>
      <c r="T31" s="80"/>
      <c r="U31" s="80"/>
      <c r="V31" s="71"/>
      <c r="W31" s="62"/>
      <c r="X31" s="62"/>
      <c r="Y31" s="62"/>
      <c r="Z31" s="31"/>
      <c r="AA31" s="31"/>
    </row>
    <row r="32" spans="1:28" s="11" customFormat="1" ht="21" x14ac:dyDescent="0.3">
      <c r="A32" s="22"/>
      <c r="B32" s="22"/>
      <c r="C32"/>
      <c r="D32"/>
      <c r="E32"/>
      <c r="F32"/>
      <c r="H32" s="19"/>
      <c r="I32" s="27"/>
      <c r="K32" s="99"/>
      <c r="L32" s="99"/>
      <c r="N32" s="119"/>
      <c r="O32" s="119"/>
      <c r="P32" s="80"/>
      <c r="Q32" s="80"/>
      <c r="R32" s="80"/>
      <c r="S32" s="80"/>
      <c r="T32" s="80"/>
      <c r="U32" s="80"/>
      <c r="V32" s="71"/>
      <c r="W32" s="62"/>
      <c r="X32" s="62"/>
      <c r="Y32" s="62"/>
      <c r="Z32" s="31"/>
      <c r="AA32" s="31"/>
    </row>
    <row r="33" spans="1:27" s="11" customFormat="1" ht="21" x14ac:dyDescent="0.3">
      <c r="A33" s="22"/>
      <c r="B33" s="22"/>
      <c r="C33"/>
      <c r="D33"/>
      <c r="E33"/>
      <c r="F33"/>
      <c r="H33" s="19"/>
      <c r="I33" s="27"/>
      <c r="K33" s="99"/>
      <c r="L33" s="99"/>
      <c r="N33" s="119"/>
      <c r="O33" s="119"/>
      <c r="P33" s="80"/>
      <c r="Q33" s="80"/>
      <c r="R33" s="80"/>
      <c r="S33" s="80"/>
      <c r="T33" s="80"/>
      <c r="U33" s="80"/>
      <c r="V33" s="71"/>
      <c r="W33" s="62"/>
      <c r="X33" s="62"/>
      <c r="Y33" s="62"/>
      <c r="Z33" s="31"/>
      <c r="AA33" s="31"/>
    </row>
    <row r="34" spans="1:27" s="11" customFormat="1" ht="21" x14ac:dyDescent="0.3">
      <c r="A34" s="22"/>
      <c r="B34" s="22"/>
      <c r="C34"/>
      <c r="D34"/>
      <c r="E34"/>
      <c r="F34"/>
      <c r="H34" s="19"/>
      <c r="I34" s="27"/>
      <c r="K34" s="99"/>
      <c r="L34" s="99"/>
      <c r="N34" s="119"/>
      <c r="O34" s="119"/>
      <c r="P34" s="80"/>
      <c r="Q34" s="80"/>
      <c r="R34" s="80"/>
      <c r="S34" s="80"/>
      <c r="T34" s="80"/>
      <c r="U34" s="80"/>
      <c r="V34" s="71"/>
      <c r="W34" s="62"/>
      <c r="X34" s="62"/>
      <c r="Y34" s="62"/>
      <c r="Z34" s="31"/>
      <c r="AA34" s="31"/>
    </row>
    <row r="35" spans="1:27" s="11" customFormat="1" ht="21" x14ac:dyDescent="0.3">
      <c r="A35" s="22"/>
      <c r="B35" s="22"/>
      <c r="C35"/>
      <c r="D35"/>
      <c r="E35"/>
      <c r="F35"/>
      <c r="H35" s="19"/>
      <c r="I35" s="27"/>
      <c r="K35" s="99"/>
      <c r="L35" s="99"/>
      <c r="N35" s="119"/>
      <c r="O35" s="119"/>
      <c r="P35" s="80"/>
      <c r="Q35" s="80"/>
      <c r="R35" s="80"/>
      <c r="S35" s="80"/>
      <c r="T35" s="80"/>
      <c r="U35" s="80"/>
      <c r="V35" s="71"/>
      <c r="W35" s="62"/>
      <c r="X35" s="62"/>
      <c r="Y35" s="62"/>
      <c r="Z35" s="31"/>
      <c r="AA35" s="31"/>
    </row>
    <row r="36" spans="1:27" s="11" customFormat="1" ht="21" x14ac:dyDescent="0.3">
      <c r="A36" s="22"/>
      <c r="B36" s="22"/>
      <c r="C36"/>
      <c r="D36"/>
      <c r="E36"/>
      <c r="F36"/>
      <c r="H36" s="19"/>
      <c r="I36" s="27"/>
      <c r="K36" s="99"/>
      <c r="L36" s="99"/>
      <c r="N36" s="119"/>
      <c r="O36" s="119"/>
      <c r="P36" s="80"/>
      <c r="Q36" s="80"/>
      <c r="R36" s="80"/>
      <c r="S36" s="80"/>
      <c r="T36" s="80"/>
      <c r="U36" s="80"/>
      <c r="V36" s="71"/>
      <c r="W36" s="62"/>
      <c r="X36" s="62"/>
      <c r="Y36" s="62"/>
      <c r="Z36" s="31"/>
      <c r="AA36" s="31"/>
    </row>
    <row r="37" spans="1:27" s="11" customFormat="1" ht="21" x14ac:dyDescent="0.3">
      <c r="A37" s="22"/>
      <c r="B37" s="22"/>
      <c r="C37"/>
      <c r="D37"/>
      <c r="E37"/>
      <c r="F37"/>
      <c r="H37" s="19"/>
      <c r="I37" s="27"/>
      <c r="K37" s="99"/>
      <c r="L37" s="99"/>
      <c r="N37" s="119"/>
      <c r="O37" s="119"/>
      <c r="P37" s="80"/>
      <c r="Q37" s="80"/>
      <c r="R37" s="80"/>
      <c r="S37" s="80"/>
      <c r="T37" s="80"/>
      <c r="U37" s="80"/>
      <c r="V37" s="71"/>
      <c r="W37" s="62"/>
      <c r="X37" s="62"/>
      <c r="Y37" s="62"/>
      <c r="Z37" s="31"/>
      <c r="AA37" s="31"/>
    </row>
    <row r="38" spans="1:27" s="11" customFormat="1" ht="21" x14ac:dyDescent="0.3">
      <c r="A38" s="22"/>
      <c r="B38" s="22"/>
      <c r="C38"/>
      <c r="D38"/>
      <c r="E38"/>
      <c r="F38"/>
      <c r="H38" s="19"/>
      <c r="I38" s="27"/>
      <c r="K38" s="99"/>
      <c r="L38" s="99"/>
      <c r="N38" s="119"/>
      <c r="O38" s="119"/>
      <c r="P38" s="80"/>
      <c r="Q38" s="80"/>
      <c r="R38" s="80"/>
      <c r="S38" s="80"/>
      <c r="T38" s="80"/>
      <c r="U38" s="80"/>
      <c r="V38" s="71"/>
      <c r="W38" s="62"/>
      <c r="X38" s="62"/>
      <c r="Y38" s="62"/>
      <c r="Z38" s="31"/>
      <c r="AA38" s="31"/>
    </row>
    <row r="39" spans="1:27" s="11" customFormat="1" ht="21" x14ac:dyDescent="0.3">
      <c r="A39" s="22"/>
      <c r="B39" s="22"/>
      <c r="C39"/>
      <c r="D39"/>
      <c r="E39"/>
      <c r="F39"/>
      <c r="H39" s="19"/>
      <c r="I39" s="27"/>
      <c r="K39" s="99"/>
      <c r="L39" s="99"/>
      <c r="N39" s="119"/>
      <c r="O39" s="119"/>
      <c r="P39" s="80"/>
      <c r="Q39" s="80"/>
      <c r="R39" s="80"/>
      <c r="S39" s="80"/>
      <c r="T39" s="80"/>
      <c r="U39" s="80"/>
      <c r="V39" s="71"/>
      <c r="W39" s="62"/>
      <c r="X39" s="62"/>
      <c r="Y39" s="62"/>
      <c r="Z39" s="31"/>
      <c r="AA39" s="31"/>
    </row>
    <row r="40" spans="1:27" s="11" customFormat="1" ht="21" x14ac:dyDescent="0.3">
      <c r="A40" s="22"/>
      <c r="B40" s="22"/>
      <c r="C40"/>
      <c r="D40"/>
      <c r="E40"/>
      <c r="F40"/>
      <c r="H40" s="19"/>
      <c r="I40" s="27"/>
      <c r="K40" s="99"/>
      <c r="L40" s="99"/>
      <c r="N40" s="119"/>
      <c r="O40" s="119"/>
      <c r="P40" s="80"/>
      <c r="Q40" s="80"/>
      <c r="R40" s="80"/>
      <c r="S40" s="80"/>
      <c r="T40" s="80"/>
      <c r="U40" s="80"/>
      <c r="V40" s="71"/>
      <c r="W40" s="62"/>
      <c r="X40" s="62"/>
      <c r="Y40" s="62"/>
      <c r="Z40" s="31"/>
      <c r="AA40" s="31"/>
    </row>
    <row r="41" spans="1:27" s="11" customFormat="1" ht="21" x14ac:dyDescent="0.3">
      <c r="A41" s="22"/>
      <c r="B41" s="22"/>
      <c r="C41"/>
      <c r="D41"/>
      <c r="E41"/>
      <c r="F41"/>
      <c r="H41" s="19"/>
      <c r="I41" s="27"/>
      <c r="K41" s="99"/>
      <c r="L41" s="99"/>
      <c r="N41" s="119"/>
      <c r="O41" s="119"/>
      <c r="P41" s="80"/>
      <c r="Q41" s="80"/>
      <c r="R41" s="80"/>
      <c r="S41" s="80"/>
      <c r="T41" s="80"/>
      <c r="U41" s="80"/>
      <c r="V41" s="71"/>
      <c r="W41" s="62"/>
      <c r="X41" s="62"/>
      <c r="Y41" s="62"/>
      <c r="Z41" s="31"/>
      <c r="AA41" s="31"/>
    </row>
    <row r="42" spans="1:27" s="11" customFormat="1" ht="21" x14ac:dyDescent="0.3">
      <c r="A42" s="22"/>
      <c r="B42" s="22"/>
      <c r="C42"/>
      <c r="D42"/>
      <c r="E42"/>
      <c r="F42"/>
      <c r="H42" s="19"/>
      <c r="I42" s="27"/>
      <c r="K42" s="99"/>
      <c r="L42" s="99"/>
      <c r="N42" s="119"/>
      <c r="O42" s="119"/>
      <c r="P42" s="80"/>
      <c r="Q42" s="80"/>
      <c r="R42" s="80"/>
      <c r="S42" s="80"/>
      <c r="T42" s="80"/>
      <c r="U42" s="80"/>
      <c r="V42" s="71"/>
      <c r="W42" s="62"/>
      <c r="X42" s="62"/>
      <c r="Y42" s="62"/>
      <c r="Z42" s="31"/>
      <c r="AA42" s="31"/>
    </row>
    <row r="43" spans="1:27" s="11" customFormat="1" ht="21" x14ac:dyDescent="0.3">
      <c r="A43" s="22"/>
      <c r="B43" s="22"/>
      <c r="C43"/>
      <c r="D43"/>
      <c r="E43"/>
      <c r="F43"/>
      <c r="H43" s="19"/>
      <c r="I43" s="27"/>
      <c r="K43" s="99"/>
      <c r="L43" s="99"/>
      <c r="N43" s="119"/>
      <c r="O43" s="119"/>
      <c r="P43" s="80"/>
      <c r="Q43" s="80"/>
      <c r="R43" s="80"/>
      <c r="S43" s="80"/>
      <c r="T43" s="80"/>
      <c r="U43" s="80"/>
      <c r="V43" s="71"/>
      <c r="W43" s="62"/>
      <c r="X43" s="62"/>
      <c r="Y43" s="62"/>
      <c r="Z43" s="31"/>
      <c r="AA43" s="31"/>
    </row>
    <row r="44" spans="1:27" s="11" customFormat="1" ht="21" x14ac:dyDescent="0.3">
      <c r="A44" s="22"/>
      <c r="B44" s="22"/>
      <c r="C44"/>
      <c r="D44"/>
      <c r="E44"/>
      <c r="F44"/>
      <c r="H44" s="19"/>
      <c r="I44" s="27"/>
      <c r="K44" s="99"/>
      <c r="L44" s="99"/>
      <c r="N44" s="119"/>
      <c r="O44" s="119"/>
      <c r="P44" s="80"/>
      <c r="Q44" s="80"/>
      <c r="R44" s="80"/>
      <c r="S44" s="80"/>
      <c r="T44" s="80"/>
      <c r="U44" s="80"/>
      <c r="V44" s="71"/>
      <c r="W44" s="62"/>
      <c r="X44" s="62"/>
      <c r="Y44" s="62"/>
      <c r="Z44" s="31"/>
      <c r="AA44" s="31"/>
    </row>
    <row r="45" spans="1:27" s="11" customFormat="1" ht="21" x14ac:dyDescent="0.3">
      <c r="A45" s="22"/>
      <c r="B45" s="22"/>
      <c r="C45"/>
      <c r="D45"/>
      <c r="E45"/>
      <c r="F45"/>
      <c r="H45" s="19"/>
      <c r="I45" s="27"/>
      <c r="K45" s="99"/>
      <c r="L45" s="99"/>
      <c r="N45" s="119"/>
      <c r="O45" s="119"/>
      <c r="P45" s="80"/>
      <c r="Q45" s="80"/>
      <c r="R45" s="80"/>
      <c r="S45" s="80"/>
      <c r="T45" s="80"/>
      <c r="U45" s="80"/>
      <c r="V45" s="71"/>
      <c r="W45" s="62"/>
      <c r="X45" s="62"/>
      <c r="Y45" s="62"/>
      <c r="Z45" s="31"/>
      <c r="AA45" s="31"/>
    </row>
    <row r="46" spans="1:27" s="11" customFormat="1" ht="21" x14ac:dyDescent="0.3">
      <c r="A46" s="22"/>
      <c r="B46" s="22"/>
      <c r="C46"/>
      <c r="D46"/>
      <c r="E46"/>
      <c r="F46"/>
      <c r="H46" s="19"/>
      <c r="I46" s="27"/>
      <c r="K46" s="99"/>
      <c r="L46" s="99"/>
      <c r="N46" s="119"/>
      <c r="O46" s="119"/>
      <c r="P46" s="80"/>
      <c r="Q46" s="80"/>
      <c r="R46" s="80"/>
      <c r="S46" s="80"/>
      <c r="T46" s="80"/>
      <c r="U46" s="80"/>
      <c r="V46" s="71"/>
      <c r="W46" s="62"/>
      <c r="X46" s="62"/>
      <c r="Y46" s="62"/>
      <c r="Z46" s="31"/>
      <c r="AA46" s="31"/>
    </row>
    <row r="47" spans="1:27" s="11" customFormat="1" ht="21" x14ac:dyDescent="0.3">
      <c r="A47" s="22"/>
      <c r="B47" s="22"/>
      <c r="C47"/>
      <c r="D47"/>
      <c r="E47"/>
      <c r="F47"/>
      <c r="H47" s="19"/>
      <c r="I47" s="27"/>
      <c r="K47" s="99"/>
      <c r="L47" s="99"/>
      <c r="N47" s="119"/>
      <c r="O47" s="119"/>
      <c r="P47" s="80"/>
      <c r="Q47" s="80"/>
      <c r="R47" s="80"/>
      <c r="S47" s="80"/>
      <c r="T47" s="80"/>
      <c r="U47" s="80"/>
      <c r="V47" s="71"/>
      <c r="W47" s="62"/>
      <c r="X47" s="62"/>
      <c r="Y47" s="62"/>
      <c r="Z47" s="31"/>
      <c r="AA47" s="31"/>
    </row>
    <row r="48" spans="1:27" s="11" customFormat="1" ht="21" x14ac:dyDescent="0.3">
      <c r="A48" s="22"/>
      <c r="B48" s="22"/>
      <c r="C48"/>
      <c r="D48"/>
      <c r="E48"/>
      <c r="F48"/>
      <c r="H48" s="19"/>
      <c r="I48" s="27"/>
      <c r="K48" s="99"/>
      <c r="L48" s="99"/>
      <c r="N48" s="119"/>
      <c r="O48" s="119"/>
      <c r="P48" s="80"/>
      <c r="Q48" s="80"/>
      <c r="R48" s="80"/>
      <c r="S48" s="80"/>
      <c r="T48" s="80"/>
      <c r="U48" s="80"/>
      <c r="V48" s="71"/>
      <c r="W48" s="62"/>
      <c r="X48" s="62"/>
      <c r="Y48" s="62"/>
      <c r="Z48" s="31"/>
      <c r="AA48" s="31"/>
    </row>
    <row r="49" spans="1:28" s="11" customFormat="1" ht="21" x14ac:dyDescent="0.3">
      <c r="A49" s="22"/>
      <c r="B49" s="22"/>
      <c r="C49"/>
      <c r="D49"/>
      <c r="E49"/>
      <c r="F49"/>
      <c r="H49" s="19"/>
      <c r="I49" s="27"/>
      <c r="K49" s="99"/>
      <c r="L49" s="99"/>
      <c r="N49" s="119"/>
      <c r="O49" s="119"/>
      <c r="P49" s="80"/>
      <c r="Q49" s="80"/>
      <c r="R49" s="80"/>
      <c r="S49" s="80"/>
      <c r="T49" s="80"/>
      <c r="U49" s="80"/>
      <c r="V49" s="71"/>
      <c r="W49" s="62"/>
      <c r="X49" s="62"/>
      <c r="Y49" s="62"/>
      <c r="Z49" s="31"/>
      <c r="AA49" s="31"/>
    </row>
    <row r="50" spans="1:28" s="11" customFormat="1" ht="21" x14ac:dyDescent="0.3">
      <c r="A50" s="22"/>
      <c r="B50" s="22"/>
      <c r="C50"/>
      <c r="D50"/>
      <c r="E50"/>
      <c r="F50"/>
      <c r="H50" s="19"/>
      <c r="I50" s="27"/>
      <c r="K50" s="99"/>
      <c r="L50" s="99"/>
      <c r="N50" s="119"/>
      <c r="O50" s="119"/>
      <c r="P50" s="80"/>
      <c r="Q50" s="80"/>
      <c r="R50" s="80"/>
      <c r="S50" s="80"/>
      <c r="T50" s="80"/>
      <c r="U50" s="80"/>
      <c r="V50" s="71"/>
      <c r="W50" s="62"/>
      <c r="X50" s="62"/>
      <c r="Y50" s="62"/>
      <c r="Z50" s="31"/>
      <c r="AA50" s="31"/>
    </row>
    <row r="51" spans="1:28" s="11" customFormat="1" ht="21" x14ac:dyDescent="0.3">
      <c r="A51" s="22"/>
      <c r="B51" s="22"/>
      <c r="C51"/>
      <c r="D51"/>
      <c r="E51"/>
      <c r="F51"/>
      <c r="H51" s="19"/>
      <c r="I51" s="27"/>
      <c r="K51" s="99"/>
      <c r="L51" s="99"/>
      <c r="N51" s="119"/>
      <c r="O51" s="119"/>
      <c r="P51" s="80"/>
      <c r="Q51" s="80"/>
      <c r="R51" s="80"/>
      <c r="S51" s="80"/>
      <c r="T51" s="80"/>
      <c r="U51" s="80"/>
      <c r="V51" s="71"/>
      <c r="W51" s="62"/>
      <c r="X51" s="62"/>
      <c r="Y51" s="62"/>
      <c r="Z51" s="31"/>
      <c r="AA51" s="31"/>
    </row>
    <row r="52" spans="1:28" s="11" customFormat="1" ht="21" x14ac:dyDescent="0.3">
      <c r="A52" s="22"/>
      <c r="B52" s="22"/>
      <c r="C52"/>
      <c r="D52"/>
      <c r="E52"/>
      <c r="F52"/>
      <c r="H52" s="19"/>
      <c r="I52" s="27"/>
      <c r="K52" s="99"/>
      <c r="L52" s="99"/>
      <c r="N52" s="119"/>
      <c r="O52" s="119"/>
      <c r="P52" s="80"/>
      <c r="Q52" s="80"/>
      <c r="R52" s="80"/>
      <c r="S52" s="80"/>
      <c r="T52" s="80"/>
      <c r="U52" s="80"/>
      <c r="V52" s="71"/>
      <c r="W52" s="62"/>
      <c r="X52" s="62"/>
      <c r="Y52" s="62"/>
      <c r="Z52" s="31"/>
      <c r="AA52" s="31"/>
    </row>
    <row r="53" spans="1:28" s="11" customFormat="1" ht="21" x14ac:dyDescent="0.3">
      <c r="A53" s="22"/>
      <c r="B53" s="22"/>
      <c r="C53"/>
      <c r="D53"/>
      <c r="E53"/>
      <c r="F53"/>
      <c r="H53" s="19"/>
      <c r="I53" s="27"/>
      <c r="K53" s="99"/>
      <c r="L53" s="99"/>
      <c r="N53" s="119"/>
      <c r="O53" s="119"/>
      <c r="P53" s="80"/>
      <c r="Q53" s="80"/>
      <c r="R53" s="80"/>
      <c r="S53" s="80"/>
      <c r="T53" s="80"/>
      <c r="U53" s="80"/>
      <c r="V53" s="71"/>
      <c r="W53" s="62"/>
      <c r="X53" s="62"/>
      <c r="Y53" s="62"/>
      <c r="Z53" s="31"/>
      <c r="AA53" s="31"/>
    </row>
    <row r="54" spans="1:28" s="11" customFormat="1" ht="21" x14ac:dyDescent="0.3">
      <c r="A54" s="22"/>
      <c r="B54" s="22"/>
      <c r="C54"/>
      <c r="D54"/>
      <c r="E54"/>
      <c r="F54"/>
      <c r="H54" s="19"/>
      <c r="I54" s="27"/>
      <c r="K54" s="99"/>
      <c r="L54" s="99"/>
      <c r="N54" s="119"/>
      <c r="O54" s="119"/>
      <c r="P54" s="80"/>
      <c r="Q54" s="80"/>
      <c r="R54" s="80"/>
      <c r="S54" s="80"/>
      <c r="T54" s="80"/>
      <c r="U54" s="80"/>
      <c r="V54" s="71"/>
      <c r="W54" s="62"/>
      <c r="X54" s="62"/>
      <c r="Y54" s="62"/>
      <c r="Z54" s="31"/>
      <c r="AA54" s="31"/>
    </row>
    <row r="55" spans="1:28" s="11" customFormat="1" ht="21" x14ac:dyDescent="0.3">
      <c r="A55" s="22"/>
      <c r="B55" s="22"/>
      <c r="C55"/>
      <c r="D55"/>
      <c r="E55"/>
      <c r="F55"/>
      <c r="H55" s="19"/>
      <c r="I55" s="27"/>
      <c r="K55" s="99"/>
      <c r="L55" s="99"/>
      <c r="N55" s="119"/>
      <c r="O55" s="119"/>
      <c r="P55" s="80"/>
      <c r="Q55" s="80"/>
      <c r="R55" s="80"/>
      <c r="S55" s="80"/>
      <c r="T55" s="80"/>
      <c r="U55" s="80"/>
      <c r="V55" s="71"/>
      <c r="W55" s="62"/>
      <c r="X55" s="62"/>
      <c r="Y55" s="62"/>
      <c r="Z55" s="31"/>
      <c r="AA55" s="31"/>
    </row>
    <row r="56" spans="1:28" s="11" customFormat="1" ht="21" x14ac:dyDescent="0.3">
      <c r="A56" s="22"/>
      <c r="B56" s="22"/>
      <c r="C56"/>
      <c r="D56"/>
      <c r="E56"/>
      <c r="F56"/>
      <c r="H56" s="19"/>
      <c r="I56" s="27"/>
      <c r="K56" s="99"/>
      <c r="L56" s="99"/>
      <c r="N56" s="119"/>
      <c r="O56" s="119"/>
      <c r="P56" s="80"/>
      <c r="Q56" s="80"/>
      <c r="R56" s="80"/>
      <c r="S56" s="80"/>
      <c r="T56" s="80"/>
      <c r="U56" s="80"/>
      <c r="V56" s="71"/>
      <c r="W56" s="62"/>
      <c r="X56" s="62"/>
      <c r="Y56" s="62"/>
      <c r="Z56" s="31"/>
      <c r="AA56" s="31"/>
    </row>
    <row r="57" spans="1:28" s="11" customFormat="1" ht="21" x14ac:dyDescent="0.3">
      <c r="A57" s="22"/>
      <c r="B57" s="22"/>
      <c r="C57"/>
      <c r="D57"/>
      <c r="E57"/>
      <c r="F57"/>
      <c r="H57" s="19"/>
      <c r="I57" s="27"/>
      <c r="K57" s="99"/>
      <c r="L57" s="99"/>
      <c r="N57" s="119"/>
      <c r="O57" s="119"/>
      <c r="P57" s="80"/>
      <c r="Q57" s="80"/>
      <c r="R57" s="80"/>
      <c r="S57" s="80"/>
      <c r="T57" s="80"/>
      <c r="U57" s="80"/>
      <c r="V57" s="71"/>
      <c r="W57" s="62"/>
      <c r="X57" s="62"/>
      <c r="Y57" s="62"/>
      <c r="Z57" s="31"/>
      <c r="AA57" s="31"/>
    </row>
    <row r="58" spans="1:28" s="11" customFormat="1" ht="21" x14ac:dyDescent="0.3">
      <c r="A58" s="22"/>
      <c r="B58" s="22"/>
      <c r="C58"/>
      <c r="D58"/>
      <c r="E58"/>
      <c r="F58"/>
      <c r="H58" s="19"/>
      <c r="I58" s="27"/>
      <c r="K58" s="99"/>
      <c r="L58" s="99"/>
      <c r="N58" s="119"/>
      <c r="O58" s="119"/>
      <c r="P58" s="80"/>
      <c r="Q58" s="80"/>
      <c r="R58" s="80"/>
      <c r="S58" s="80"/>
      <c r="T58" s="80"/>
      <c r="U58" s="80"/>
      <c r="V58" s="71"/>
      <c r="W58" s="62"/>
      <c r="X58" s="62"/>
      <c r="Y58" s="62"/>
      <c r="Z58" s="31"/>
      <c r="AA58" s="31"/>
    </row>
    <row r="59" spans="1:28" s="11" customFormat="1" ht="21" x14ac:dyDescent="0.3">
      <c r="A59" s="22"/>
      <c r="B59" s="22"/>
      <c r="C59"/>
      <c r="D59"/>
      <c r="E59"/>
      <c r="F59"/>
      <c r="H59" s="19"/>
      <c r="I59" s="27"/>
      <c r="K59" s="99"/>
      <c r="L59" s="99"/>
      <c r="N59" s="119"/>
      <c r="O59" s="119"/>
      <c r="P59" s="80"/>
      <c r="Q59" s="80"/>
      <c r="R59" s="80"/>
      <c r="S59" s="80"/>
      <c r="T59" s="80"/>
      <c r="U59" s="80"/>
      <c r="V59" s="71"/>
      <c r="W59" s="62"/>
      <c r="X59" s="62"/>
      <c r="Y59" s="62"/>
      <c r="Z59" s="31"/>
      <c r="AA59" s="31"/>
    </row>
    <row r="60" spans="1:28" s="11" customFormat="1" ht="21" x14ac:dyDescent="0.3">
      <c r="A60" s="22"/>
      <c r="B60" s="22"/>
      <c r="C60"/>
      <c r="D60"/>
      <c r="E60"/>
      <c r="F60"/>
      <c r="H60" s="19"/>
      <c r="I60" s="27"/>
      <c r="K60" s="99"/>
      <c r="L60" s="99"/>
      <c r="N60" s="119"/>
      <c r="O60" s="119"/>
      <c r="P60" s="80"/>
      <c r="Q60" s="80"/>
      <c r="R60" s="80"/>
      <c r="S60" s="80"/>
      <c r="T60" s="80"/>
      <c r="U60" s="80"/>
      <c r="V60" s="71"/>
      <c r="W60" s="62"/>
      <c r="X60" s="62"/>
      <c r="Y60" s="62"/>
      <c r="Z60" s="31"/>
      <c r="AA60" s="31"/>
    </row>
    <row r="61" spans="1:28" s="11" customFormat="1" ht="21" x14ac:dyDescent="0.3">
      <c r="A61" s="22"/>
      <c r="B61" s="22"/>
      <c r="C61"/>
      <c r="D61"/>
      <c r="E61"/>
      <c r="F61"/>
      <c r="H61" s="19"/>
      <c r="I61" s="27"/>
      <c r="K61" s="99"/>
      <c r="L61" s="99"/>
      <c r="N61" s="119"/>
      <c r="O61" s="119"/>
      <c r="P61" s="80"/>
      <c r="Q61" s="80"/>
      <c r="R61" s="80"/>
      <c r="S61" s="80"/>
      <c r="T61" s="80"/>
      <c r="U61" s="80"/>
      <c r="V61" s="71"/>
      <c r="W61" s="62"/>
      <c r="X61" s="62"/>
      <c r="Y61" s="62"/>
      <c r="Z61" s="31"/>
      <c r="AA61" s="31"/>
    </row>
    <row r="62" spans="1:28" s="31" customFormat="1" ht="21" x14ac:dyDescent="0.3">
      <c r="A62" s="22"/>
      <c r="B62" s="22"/>
      <c r="C62"/>
      <c r="D62"/>
      <c r="E62"/>
      <c r="F62"/>
      <c r="G62" s="11"/>
      <c r="H62" s="19"/>
      <c r="I62" s="27"/>
      <c r="J62" s="11"/>
      <c r="K62" s="99"/>
      <c r="L62" s="99"/>
      <c r="M62" s="11"/>
      <c r="N62" s="119"/>
      <c r="O62" s="119"/>
      <c r="P62" s="80"/>
      <c r="Q62" s="80"/>
      <c r="R62" s="80"/>
      <c r="S62" s="80"/>
      <c r="T62" s="80"/>
      <c r="U62" s="80"/>
      <c r="V62" s="71"/>
      <c r="W62" s="62"/>
      <c r="X62" s="62"/>
      <c r="Y62" s="62"/>
      <c r="AB62" s="11"/>
    </row>
    <row r="63" spans="1:28" s="31" customFormat="1" ht="21" x14ac:dyDescent="0.3">
      <c r="A63" s="22"/>
      <c r="B63" s="22"/>
      <c r="C63"/>
      <c r="D63"/>
      <c r="E63"/>
      <c r="F63"/>
      <c r="G63" s="11"/>
      <c r="H63" s="19"/>
      <c r="I63" s="27"/>
      <c r="J63" s="11"/>
      <c r="K63" s="99"/>
      <c r="L63" s="99"/>
      <c r="M63" s="11"/>
      <c r="N63" s="119"/>
      <c r="O63" s="119"/>
      <c r="P63" s="80"/>
      <c r="Q63" s="80"/>
      <c r="R63" s="80"/>
      <c r="S63" s="80"/>
      <c r="T63" s="80"/>
      <c r="U63" s="80"/>
      <c r="V63" s="71"/>
      <c r="W63" s="62"/>
      <c r="X63" s="62"/>
      <c r="Y63" s="62"/>
      <c r="AB63" s="11"/>
    </row>
    <row r="64" spans="1:28" s="31" customFormat="1" ht="21" x14ac:dyDescent="0.3">
      <c r="A64" s="22"/>
      <c r="B64" s="22"/>
      <c r="C64"/>
      <c r="D64"/>
      <c r="E64"/>
      <c r="F64"/>
      <c r="G64" s="11"/>
      <c r="H64" s="19"/>
      <c r="I64" s="27"/>
      <c r="J64" s="11"/>
      <c r="K64" s="99"/>
      <c r="L64" s="99"/>
      <c r="M64" s="11"/>
      <c r="N64" s="119"/>
      <c r="O64" s="119"/>
      <c r="P64" s="80"/>
      <c r="Q64" s="80"/>
      <c r="R64" s="80"/>
      <c r="S64" s="80"/>
      <c r="T64" s="80"/>
      <c r="U64" s="80"/>
      <c r="V64" s="71"/>
      <c r="W64" s="62"/>
      <c r="X64" s="62"/>
      <c r="Y64" s="62"/>
      <c r="AB64" s="11"/>
    </row>
    <row r="65" spans="1:28" s="31" customFormat="1" ht="21" x14ac:dyDescent="0.3">
      <c r="A65" s="22"/>
      <c r="B65" s="22"/>
      <c r="C65"/>
      <c r="D65"/>
      <c r="E65"/>
      <c r="F65"/>
      <c r="G65" s="11"/>
      <c r="H65" s="19"/>
      <c r="I65" s="27"/>
      <c r="J65" s="11"/>
      <c r="K65" s="99"/>
      <c r="L65" s="99"/>
      <c r="M65" s="11"/>
      <c r="N65" s="119"/>
      <c r="O65" s="119"/>
      <c r="P65" s="80"/>
      <c r="Q65" s="80"/>
      <c r="R65" s="80"/>
      <c r="S65" s="80"/>
      <c r="T65" s="80"/>
      <c r="U65" s="80"/>
      <c r="V65" s="71"/>
      <c r="W65" s="62"/>
      <c r="X65" s="62"/>
      <c r="Y65" s="62"/>
      <c r="AB65" s="11"/>
    </row>
    <row r="66" spans="1:28" s="31" customFormat="1" ht="21" x14ac:dyDescent="0.3">
      <c r="A66" s="22"/>
      <c r="B66" s="22"/>
      <c r="C66"/>
      <c r="D66"/>
      <c r="E66"/>
      <c r="F66"/>
      <c r="G66" s="11"/>
      <c r="H66" s="19"/>
      <c r="I66" s="27"/>
      <c r="J66" s="11"/>
      <c r="K66" s="99"/>
      <c r="L66" s="99"/>
      <c r="M66" s="11"/>
      <c r="N66" s="119"/>
      <c r="O66" s="119"/>
      <c r="P66" s="80"/>
      <c r="Q66" s="80"/>
      <c r="R66" s="80"/>
      <c r="S66" s="80"/>
      <c r="T66" s="80"/>
      <c r="U66" s="80"/>
      <c r="V66" s="71"/>
      <c r="W66" s="62"/>
      <c r="X66" s="62"/>
      <c r="Y66" s="62"/>
      <c r="AB66" s="11"/>
    </row>
    <row r="67" spans="1:28" s="31" customFormat="1" ht="21" x14ac:dyDescent="0.3">
      <c r="A67" s="22"/>
      <c r="B67" s="22"/>
      <c r="C67"/>
      <c r="D67"/>
      <c r="E67"/>
      <c r="F67"/>
      <c r="G67" s="11"/>
      <c r="H67" s="19"/>
      <c r="I67" s="27"/>
      <c r="J67" s="11"/>
      <c r="K67" s="99"/>
      <c r="L67" s="99"/>
      <c r="M67" s="11"/>
      <c r="N67" s="119"/>
      <c r="O67" s="119"/>
      <c r="P67" s="80"/>
      <c r="Q67" s="80"/>
      <c r="R67" s="80"/>
      <c r="S67" s="80"/>
      <c r="T67" s="80"/>
      <c r="U67" s="80"/>
      <c r="V67" s="71"/>
      <c r="W67" s="62"/>
      <c r="X67" s="62"/>
      <c r="Y67" s="62"/>
      <c r="AB67" s="11"/>
    </row>
    <row r="68" spans="1:28" s="31" customFormat="1" ht="21" x14ac:dyDescent="0.3">
      <c r="A68" s="22"/>
      <c r="B68" s="22"/>
      <c r="C68"/>
      <c r="D68"/>
      <c r="E68"/>
      <c r="F68"/>
      <c r="G68" s="11"/>
      <c r="H68" s="19"/>
      <c r="I68" s="27"/>
      <c r="J68" s="11"/>
      <c r="K68" s="99"/>
      <c r="L68" s="99"/>
      <c r="M68" s="11"/>
      <c r="N68" s="119"/>
      <c r="O68" s="119"/>
      <c r="P68" s="80"/>
      <c r="Q68" s="80"/>
      <c r="R68" s="80"/>
      <c r="S68" s="80"/>
      <c r="T68" s="80"/>
      <c r="U68" s="80"/>
      <c r="V68" s="71"/>
      <c r="W68" s="62"/>
      <c r="X68" s="62"/>
      <c r="Y68" s="62"/>
      <c r="AB68" s="11"/>
    </row>
    <row r="69" spans="1:28" s="31" customFormat="1" ht="21" x14ac:dyDescent="0.3">
      <c r="A69" s="22"/>
      <c r="B69" s="22"/>
      <c r="C69"/>
      <c r="D69"/>
      <c r="E69"/>
      <c r="F69"/>
      <c r="G69" s="11"/>
      <c r="H69" s="19"/>
      <c r="I69" s="27"/>
      <c r="J69" s="11"/>
      <c r="K69" s="99"/>
      <c r="L69" s="99"/>
      <c r="M69" s="11"/>
      <c r="N69" s="119"/>
      <c r="O69" s="119"/>
      <c r="P69" s="80"/>
      <c r="Q69" s="80"/>
      <c r="R69" s="80"/>
      <c r="S69" s="80"/>
      <c r="T69" s="80"/>
      <c r="U69" s="80"/>
      <c r="V69" s="71"/>
      <c r="W69" s="62"/>
      <c r="X69" s="62"/>
      <c r="Y69" s="62"/>
      <c r="AB69" s="11"/>
    </row>
    <row r="70" spans="1:28" s="31" customFormat="1" ht="21" x14ac:dyDescent="0.3">
      <c r="A70" s="22"/>
      <c r="B70" s="22"/>
      <c r="C70"/>
      <c r="D70"/>
      <c r="E70"/>
      <c r="F70"/>
      <c r="G70" s="11"/>
      <c r="H70" s="19"/>
      <c r="I70" s="27"/>
      <c r="J70" s="11"/>
      <c r="K70" s="99"/>
      <c r="L70" s="99"/>
      <c r="M70" s="11"/>
      <c r="N70" s="119"/>
      <c r="O70" s="119"/>
      <c r="P70" s="80"/>
      <c r="Q70" s="80"/>
      <c r="R70" s="80"/>
      <c r="S70" s="80"/>
      <c r="T70" s="80"/>
      <c r="U70" s="80"/>
      <c r="V70" s="71"/>
      <c r="W70" s="62"/>
      <c r="X70" s="62"/>
      <c r="Y70" s="62"/>
      <c r="AB70" s="11"/>
    </row>
    <row r="71" spans="1:28" s="31" customFormat="1" ht="21" x14ac:dyDescent="0.3">
      <c r="A71" s="22"/>
      <c r="B71" s="22"/>
      <c r="C71"/>
      <c r="D71"/>
      <c r="E71"/>
      <c r="F71"/>
      <c r="G71" s="11"/>
      <c r="H71" s="19"/>
      <c r="I71" s="27"/>
      <c r="J71" s="11"/>
      <c r="K71" s="99"/>
      <c r="L71" s="99"/>
      <c r="M71" s="11"/>
      <c r="N71" s="119"/>
      <c r="O71" s="119"/>
      <c r="P71" s="80"/>
      <c r="Q71" s="80"/>
      <c r="R71" s="80"/>
      <c r="S71" s="80"/>
      <c r="T71" s="80"/>
      <c r="U71" s="80"/>
      <c r="V71" s="71"/>
      <c r="W71" s="62"/>
      <c r="X71" s="62"/>
      <c r="Y71" s="62"/>
      <c r="AB71" s="11"/>
    </row>
    <row r="72" spans="1:28" s="31" customFormat="1" ht="21" x14ac:dyDescent="0.3">
      <c r="A72" s="22"/>
      <c r="B72" s="22"/>
      <c r="C72"/>
      <c r="D72"/>
      <c r="E72"/>
      <c r="F72"/>
      <c r="G72" s="11"/>
      <c r="H72" s="19"/>
      <c r="I72" s="27"/>
      <c r="J72" s="11"/>
      <c r="K72" s="99"/>
      <c r="L72" s="99"/>
      <c r="M72" s="11"/>
      <c r="N72" s="119"/>
      <c r="O72" s="119"/>
      <c r="P72" s="80"/>
      <c r="Q72" s="80"/>
      <c r="R72" s="80"/>
      <c r="S72" s="80"/>
      <c r="T72" s="80"/>
      <c r="U72" s="80"/>
      <c r="V72" s="71"/>
      <c r="W72" s="62"/>
      <c r="X72" s="62"/>
      <c r="Y72" s="62"/>
      <c r="AB72" s="11"/>
    </row>
    <row r="73" spans="1:28" s="31" customFormat="1" ht="21" x14ac:dyDescent="0.3">
      <c r="A73" s="22"/>
      <c r="B73" s="22"/>
      <c r="C73"/>
      <c r="D73"/>
      <c r="E73"/>
      <c r="F73"/>
      <c r="G73" s="11"/>
      <c r="H73" s="19"/>
      <c r="I73" s="27"/>
      <c r="J73" s="11"/>
      <c r="K73" s="99"/>
      <c r="L73" s="99"/>
      <c r="M73" s="11"/>
      <c r="N73" s="119"/>
      <c r="O73" s="119"/>
      <c r="P73" s="80"/>
      <c r="Q73" s="80"/>
      <c r="R73" s="80"/>
      <c r="S73" s="80"/>
      <c r="T73" s="80"/>
      <c r="U73" s="80"/>
      <c r="V73" s="71"/>
      <c r="W73" s="62"/>
      <c r="X73" s="62"/>
      <c r="Y73" s="62"/>
      <c r="AB73" s="11"/>
    </row>
    <row r="74" spans="1:28" s="31" customFormat="1" ht="21" x14ac:dyDescent="0.3">
      <c r="A74" s="22"/>
      <c r="B74" s="22"/>
      <c r="C74"/>
      <c r="D74"/>
      <c r="E74"/>
      <c r="F74"/>
      <c r="G74" s="11"/>
      <c r="H74" s="19"/>
      <c r="I74" s="27"/>
      <c r="J74" s="11"/>
      <c r="K74" s="99"/>
      <c r="L74" s="99"/>
      <c r="M74" s="11"/>
      <c r="N74" s="119"/>
      <c r="O74" s="119"/>
      <c r="P74" s="80"/>
      <c r="Q74" s="80"/>
      <c r="R74" s="80"/>
      <c r="S74" s="80"/>
      <c r="T74" s="80"/>
      <c r="U74" s="80"/>
      <c r="V74" s="71"/>
      <c r="W74" s="62"/>
      <c r="X74" s="62"/>
      <c r="Y74" s="62"/>
      <c r="AB74" s="11"/>
    </row>
    <row r="75" spans="1:28" s="31" customFormat="1" ht="21" x14ac:dyDescent="0.3">
      <c r="A75" s="22"/>
      <c r="B75" s="22"/>
      <c r="C75"/>
      <c r="D75"/>
      <c r="E75"/>
      <c r="F75"/>
      <c r="G75" s="11"/>
      <c r="H75" s="19">
        <f t="shared" ref="H75:I79" si="17">MROUND(K75+5,10)</f>
        <v>10</v>
      </c>
      <c r="I75" s="27">
        <f t="shared" si="17"/>
        <v>2280</v>
      </c>
      <c r="J75" s="11"/>
      <c r="K75" s="99">
        <f>N75*$J$9</f>
        <v>0</v>
      </c>
      <c r="L75" s="99">
        <f>N75*$K$9</f>
        <v>2270.0749999999998</v>
      </c>
      <c r="M75" s="11"/>
      <c r="N75" s="119">
        <v>908.03</v>
      </c>
      <c r="O75" s="119">
        <v>908.03</v>
      </c>
      <c r="P75" s="80">
        <v>908.03</v>
      </c>
      <c r="Q75" s="80">
        <v>908.03</v>
      </c>
      <c r="R75" s="80">
        <v>908.03</v>
      </c>
      <c r="S75" s="80">
        <v>908.03</v>
      </c>
      <c r="T75" s="80">
        <v>908.03</v>
      </c>
      <c r="U75" s="80">
        <v>908.03</v>
      </c>
      <c r="V75" s="71">
        <v>908.03</v>
      </c>
      <c r="W75" s="62">
        <v>908.03</v>
      </c>
      <c r="X75" s="62">
        <v>908.03</v>
      </c>
      <c r="Y75" s="62">
        <v>908.03</v>
      </c>
      <c r="Z75" s="31">
        <v>908.03</v>
      </c>
      <c r="AB75" s="11"/>
    </row>
    <row r="76" spans="1:28" s="31" customFormat="1" ht="21" x14ac:dyDescent="0.3">
      <c r="A76" s="22"/>
      <c r="B76" s="22"/>
      <c r="C76"/>
      <c r="D76"/>
      <c r="E76"/>
      <c r="F76"/>
      <c r="G76" s="11"/>
      <c r="H76" s="19">
        <f t="shared" si="17"/>
        <v>10</v>
      </c>
      <c r="I76" s="27">
        <f t="shared" si="17"/>
        <v>3130</v>
      </c>
      <c r="J76" s="11"/>
      <c r="K76" s="99">
        <f>N76*$J$9</f>
        <v>0</v>
      </c>
      <c r="L76" s="99">
        <f>N76*$K$9</f>
        <v>3120.3500000000004</v>
      </c>
      <c r="M76" s="11"/>
      <c r="N76" s="119">
        <v>1248.1400000000001</v>
      </c>
      <c r="O76" s="119">
        <v>1248.1400000000001</v>
      </c>
      <c r="P76" s="80">
        <v>1248.1400000000001</v>
      </c>
      <c r="Q76" s="80">
        <v>1248.1400000000001</v>
      </c>
      <c r="R76" s="80">
        <v>1248.1400000000001</v>
      </c>
      <c r="S76" s="80">
        <v>1248.1400000000001</v>
      </c>
      <c r="T76" s="80">
        <v>1248.1400000000001</v>
      </c>
      <c r="U76" s="80">
        <v>1248.1400000000001</v>
      </c>
      <c r="V76" s="71">
        <v>1248.1400000000001</v>
      </c>
      <c r="W76" s="62">
        <v>1248.1400000000001</v>
      </c>
      <c r="X76" s="62">
        <v>1248.1400000000001</v>
      </c>
      <c r="Y76" s="62">
        <v>1248.1400000000001</v>
      </c>
      <c r="Z76" s="31">
        <v>1248.1400000000001</v>
      </c>
      <c r="AB76" s="11"/>
    </row>
    <row r="77" spans="1:28" s="31" customFormat="1" ht="21" x14ac:dyDescent="0.3">
      <c r="A77" s="22"/>
      <c r="B77" s="22"/>
      <c r="C77"/>
      <c r="D77"/>
      <c r="E77"/>
      <c r="F77"/>
      <c r="G77" s="11"/>
      <c r="H77" s="19">
        <f t="shared" si="17"/>
        <v>10</v>
      </c>
      <c r="I77" s="27">
        <f t="shared" si="17"/>
        <v>3900</v>
      </c>
      <c r="J77" s="11"/>
      <c r="K77" s="99">
        <f>N77*$J$9</f>
        <v>0</v>
      </c>
      <c r="L77" s="99">
        <f>N77*$K$9</f>
        <v>3896.1000000000004</v>
      </c>
      <c r="M77" s="11"/>
      <c r="N77" s="119">
        <v>1558.44</v>
      </c>
      <c r="O77" s="119">
        <v>1558.44</v>
      </c>
      <c r="P77" s="80">
        <v>1558.44</v>
      </c>
      <c r="Q77" s="80">
        <v>1558.44</v>
      </c>
      <c r="R77" s="80">
        <v>1558.44</v>
      </c>
      <c r="S77" s="80">
        <v>1558.44</v>
      </c>
      <c r="T77" s="80">
        <v>1558.44</v>
      </c>
      <c r="U77" s="80">
        <v>1558.44</v>
      </c>
      <c r="V77" s="71">
        <v>1558.44</v>
      </c>
      <c r="W77" s="62">
        <v>1558.44</v>
      </c>
      <c r="X77" s="62">
        <v>1558.44</v>
      </c>
      <c r="Y77" s="62">
        <v>1558.44</v>
      </c>
      <c r="Z77" s="31">
        <v>1558.44</v>
      </c>
      <c r="AB77" s="11"/>
    </row>
    <row r="78" spans="1:28" s="31" customFormat="1" ht="21" x14ac:dyDescent="0.3">
      <c r="A78" s="22"/>
      <c r="B78" s="22"/>
      <c r="C78"/>
      <c r="D78"/>
      <c r="E78"/>
      <c r="F78"/>
      <c r="G78" s="11"/>
      <c r="H78" s="19">
        <f t="shared" si="17"/>
        <v>10</v>
      </c>
      <c r="I78" s="27">
        <f t="shared" si="17"/>
        <v>4800</v>
      </c>
      <c r="J78" s="11"/>
      <c r="K78" s="99">
        <f>N78*$J$9</f>
        <v>0</v>
      </c>
      <c r="L78" s="99">
        <f>N78*$K$9</f>
        <v>4792.2000000000007</v>
      </c>
      <c r="M78" s="11"/>
      <c r="N78" s="119">
        <v>1916.88</v>
      </c>
      <c r="O78" s="119">
        <v>1916.88</v>
      </c>
      <c r="P78" s="80">
        <v>1916.88</v>
      </c>
      <c r="Q78" s="80">
        <v>1916.88</v>
      </c>
      <c r="R78" s="80">
        <v>1916.88</v>
      </c>
      <c r="S78" s="80">
        <v>1916.88</v>
      </c>
      <c r="T78" s="80">
        <v>1916.88</v>
      </c>
      <c r="U78" s="80">
        <v>1916.88</v>
      </c>
      <c r="V78" s="71">
        <v>1916.88</v>
      </c>
      <c r="W78" s="62">
        <v>1916.88</v>
      </c>
      <c r="X78" s="62">
        <v>1916.88</v>
      </c>
      <c r="Y78" s="62">
        <v>1916.88</v>
      </c>
      <c r="Z78" s="31">
        <v>1916.88</v>
      </c>
      <c r="AB78" s="11"/>
    </row>
    <row r="79" spans="1:28" s="31" customFormat="1" ht="21" x14ac:dyDescent="0.3">
      <c r="A79" s="22"/>
      <c r="B79" s="22"/>
      <c r="C79"/>
      <c r="D79"/>
      <c r="E79"/>
      <c r="F79"/>
      <c r="G79" s="11"/>
      <c r="H79" s="19">
        <f t="shared" si="17"/>
        <v>10</v>
      </c>
      <c r="I79" s="27">
        <f t="shared" si="17"/>
        <v>7820</v>
      </c>
      <c r="J79" s="11"/>
      <c r="K79" s="99">
        <f>N79*$J$9</f>
        <v>0</v>
      </c>
      <c r="L79" s="99">
        <f>N79*$K$9</f>
        <v>7819.3499999999995</v>
      </c>
      <c r="M79" s="11"/>
      <c r="N79" s="119">
        <v>3127.74</v>
      </c>
      <c r="O79" s="119">
        <v>3127.74</v>
      </c>
      <c r="P79" s="80">
        <v>3127.74</v>
      </c>
      <c r="Q79" s="80">
        <v>3127.74</v>
      </c>
      <c r="R79" s="80">
        <v>3127.74</v>
      </c>
      <c r="S79" s="80">
        <v>3127.74</v>
      </c>
      <c r="T79" s="80">
        <v>3127.74</v>
      </c>
      <c r="U79" s="80">
        <v>3127.74</v>
      </c>
      <c r="V79" s="71">
        <v>3127.74</v>
      </c>
      <c r="W79" s="62">
        <v>3127.74</v>
      </c>
      <c r="X79" s="62">
        <v>3127.74</v>
      </c>
      <c r="Y79" s="62">
        <v>3127.74</v>
      </c>
      <c r="Z79" s="31">
        <v>3127.74</v>
      </c>
      <c r="AB79" s="11"/>
    </row>
  </sheetData>
  <mergeCells count="2">
    <mergeCell ref="D7:F7"/>
    <mergeCell ref="D9:F9"/>
  </mergeCells>
  <printOptions horizont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&amp;LARTÍCULOS para RIEGO&amp;R"El Origen"</oddHeader>
    <oddFooter>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380F-16F5-47B8-BC2B-99590B5B82C5}">
  <dimension ref="A3:AC79"/>
  <sheetViews>
    <sheetView workbookViewId="0">
      <selection activeCell="A22" sqref="A22"/>
    </sheetView>
  </sheetViews>
  <sheetFormatPr baseColWidth="10" defaultRowHeight="18.75" x14ac:dyDescent="0.3"/>
  <cols>
    <col min="1" max="1" width="8.85546875" style="22" customWidth="1"/>
    <col min="2" max="2" width="6.28515625" style="22" hidden="1" customWidth="1"/>
    <col min="3" max="3" width="0" hidden="1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customWidth="1"/>
    <col min="14" max="14" width="15.7109375" style="130" customWidth="1"/>
    <col min="15" max="15" width="15.7109375" style="119" customWidth="1"/>
    <col min="16" max="16" width="15.7109375" style="119" hidden="1" customWidth="1"/>
    <col min="17" max="19" width="15.7109375" style="80" hidden="1" customWidth="1"/>
    <col min="20" max="22" width="14.140625" style="80" hidden="1" customWidth="1"/>
    <col min="23" max="23" width="14.140625" style="71" hidden="1" customWidth="1"/>
    <col min="24" max="26" width="14.140625" style="62" hidden="1" customWidth="1"/>
    <col min="27" max="27" width="14.140625" style="31" hidden="1" customWidth="1"/>
    <col min="28" max="28" width="18" style="31" customWidth="1"/>
    <col min="29" max="29" width="8.5703125" style="11" customWidth="1"/>
    <col min="30" max="30" width="11.42578125" customWidth="1"/>
  </cols>
  <sheetData>
    <row r="3" spans="1:29" x14ac:dyDescent="0.3">
      <c r="O3" s="119" t="s">
        <v>181</v>
      </c>
      <c r="P3" s="119" t="s">
        <v>181</v>
      </c>
    </row>
    <row r="4" spans="1:29" ht="21" x14ac:dyDescent="0.35">
      <c r="I4" s="30" t="s">
        <v>172</v>
      </c>
      <c r="J4" s="16"/>
      <c r="K4" s="99">
        <v>2.5</v>
      </c>
      <c r="L4" s="99">
        <v>1.5</v>
      </c>
      <c r="N4" s="131" t="s">
        <v>208</v>
      </c>
      <c r="O4" s="70" t="s">
        <v>208</v>
      </c>
      <c r="P4" s="119" t="s">
        <v>182</v>
      </c>
    </row>
    <row r="5" spans="1:29" x14ac:dyDescent="0.3">
      <c r="N5" s="132">
        <v>45565</v>
      </c>
      <c r="O5" s="125">
        <v>45483</v>
      </c>
      <c r="X5" s="62" t="s">
        <v>123</v>
      </c>
    </row>
    <row r="6" spans="1:29" ht="20.100000000000001" customHeight="1" x14ac:dyDescent="0.3">
      <c r="N6" s="133">
        <v>45565</v>
      </c>
      <c r="O6" s="126">
        <v>45483</v>
      </c>
      <c r="P6" s="120">
        <v>45373</v>
      </c>
      <c r="Q6" s="118">
        <v>45351</v>
      </c>
      <c r="R6" s="98">
        <v>45325</v>
      </c>
      <c r="S6" s="81">
        <v>45298</v>
      </c>
      <c r="T6" s="81">
        <v>45276</v>
      </c>
      <c r="U6" s="81">
        <v>45274</v>
      </c>
      <c r="V6" s="81">
        <v>45230</v>
      </c>
      <c r="W6" s="72">
        <v>45222</v>
      </c>
      <c r="X6" s="59">
        <v>45195</v>
      </c>
      <c r="Y6" s="59">
        <v>45182</v>
      </c>
      <c r="Z6" s="59">
        <v>45163</v>
      </c>
      <c r="AA6" s="50">
        <v>45146</v>
      </c>
      <c r="AB6" s="50"/>
    </row>
    <row r="7" spans="1:29" s="5" customFormat="1" ht="21.95" customHeight="1" x14ac:dyDescent="0.35">
      <c r="A7" s="22"/>
      <c r="B7" s="22"/>
      <c r="D7" s="151" t="s">
        <v>122</v>
      </c>
      <c r="E7" s="152"/>
      <c r="F7" s="153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34"/>
      <c r="O7" s="127"/>
      <c r="P7" s="121"/>
      <c r="Q7" s="82"/>
      <c r="R7" s="82"/>
      <c r="S7" s="82"/>
      <c r="T7" s="82" t="s">
        <v>163</v>
      </c>
      <c r="U7" s="82"/>
      <c r="V7" s="82"/>
      <c r="W7" s="73" t="s">
        <v>131</v>
      </c>
      <c r="X7" s="60">
        <v>0.32</v>
      </c>
      <c r="Y7" s="60">
        <v>0.32</v>
      </c>
      <c r="Z7" s="60">
        <v>0.25</v>
      </c>
      <c r="AA7" s="32" t="s">
        <v>39</v>
      </c>
      <c r="AB7" s="51"/>
      <c r="AC7" s="12"/>
    </row>
    <row r="8" spans="1:29" s="5" customFormat="1" ht="14.2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34" t="s">
        <v>167</v>
      </c>
      <c r="O8" s="127" t="s">
        <v>167</v>
      </c>
      <c r="P8" s="121" t="s">
        <v>167</v>
      </c>
      <c r="Q8" s="95" t="s">
        <v>167</v>
      </c>
      <c r="R8" s="95" t="s">
        <v>167</v>
      </c>
      <c r="S8" s="56" t="s">
        <v>164</v>
      </c>
      <c r="T8" s="82" t="s">
        <v>158</v>
      </c>
      <c r="U8" s="82" t="s">
        <v>158</v>
      </c>
      <c r="V8" s="82" t="s">
        <v>158</v>
      </c>
      <c r="W8" s="73" t="s">
        <v>134</v>
      </c>
      <c r="X8" s="60"/>
      <c r="Y8" s="60"/>
      <c r="Z8" s="60"/>
      <c r="AA8" s="32"/>
      <c r="AB8" s="51"/>
      <c r="AC8" s="12"/>
    </row>
    <row r="9" spans="1:29" s="5" customFormat="1" ht="20.100000000000001" hidden="1" customHeight="1" x14ac:dyDescent="0.35">
      <c r="A9" s="22"/>
      <c r="B9" s="22"/>
      <c r="D9" s="150"/>
      <c r="E9" s="150"/>
      <c r="F9" s="150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35" t="s">
        <v>40</v>
      </c>
      <c r="O9" s="128" t="s">
        <v>40</v>
      </c>
      <c r="P9" s="122" t="s">
        <v>40</v>
      </c>
      <c r="Q9" s="96" t="s">
        <v>40</v>
      </c>
      <c r="R9" s="96" t="s">
        <v>40</v>
      </c>
      <c r="S9" s="57" t="s">
        <v>40</v>
      </c>
      <c r="T9" s="83" t="s">
        <v>40</v>
      </c>
      <c r="U9" s="83" t="s">
        <v>40</v>
      </c>
      <c r="V9" s="83" t="s">
        <v>40</v>
      </c>
      <c r="W9" s="74" t="s">
        <v>40</v>
      </c>
      <c r="X9" s="61" t="s">
        <v>40</v>
      </c>
      <c r="Y9" s="61" t="s">
        <v>40</v>
      </c>
      <c r="Z9" s="61" t="s">
        <v>40</v>
      </c>
      <c r="AA9" s="33" t="s">
        <v>40</v>
      </c>
      <c r="AB9" s="52"/>
      <c r="AC9" s="16"/>
    </row>
    <row r="10" spans="1:29" ht="20.100000000000001" customHeight="1" x14ac:dyDescent="0.35">
      <c r="A10" s="22" t="s">
        <v>203</v>
      </c>
      <c r="D10" s="45" t="s">
        <v>171</v>
      </c>
      <c r="E10" s="36">
        <f t="shared" ref="E10:F24" si="0">H10</f>
        <v>1100</v>
      </c>
      <c r="F10" s="35">
        <f t="shared" si="0"/>
        <v>700</v>
      </c>
      <c r="G10" s="105"/>
      <c r="H10" s="27">
        <f>MROUND(K10+48,100)</f>
        <v>1100</v>
      </c>
      <c r="I10" s="27">
        <f>MROUND(L10+48,100)</f>
        <v>700</v>
      </c>
      <c r="J10" s="16"/>
      <c r="K10" s="99">
        <f t="shared" ref="K10:K24" si="1">N10*$K$9</f>
        <v>1005.8249999999999</v>
      </c>
      <c r="L10" s="99">
        <f t="shared" ref="L10:L24" si="2">N10*$L$9</f>
        <v>603.495</v>
      </c>
      <c r="M10" s="16"/>
      <c r="N10" s="136">
        <v>402.33</v>
      </c>
      <c r="O10" s="129">
        <v>402.33</v>
      </c>
      <c r="P10" s="119">
        <v>402.33</v>
      </c>
      <c r="Q10" s="97">
        <v>402.33</v>
      </c>
      <c r="R10" s="97">
        <v>402.33</v>
      </c>
      <c r="S10" s="80">
        <f>V10*1.3</f>
        <v>0</v>
      </c>
      <c r="T10" s="80">
        <v>341.25</v>
      </c>
      <c r="U10" s="80">
        <v>262.5</v>
      </c>
      <c r="V10" s="80">
        <f t="shared" ref="V10:V18" si="3">Y10*1.25</f>
        <v>0</v>
      </c>
      <c r="W10" s="71">
        <v>262.5</v>
      </c>
      <c r="X10" s="62">
        <v>210</v>
      </c>
      <c r="Y10" s="62">
        <v>0</v>
      </c>
      <c r="Z10" s="62">
        <f>AA10*1.25</f>
        <v>0</v>
      </c>
      <c r="AA10" s="34">
        <v>0</v>
      </c>
      <c r="AB10" s="34" t="s">
        <v>95</v>
      </c>
      <c r="AC10" s="16"/>
    </row>
    <row r="11" spans="1:29" ht="20.100000000000001" customHeight="1" x14ac:dyDescent="0.35">
      <c r="A11" s="22" t="s">
        <v>201</v>
      </c>
      <c r="B11" s="22">
        <v>3271</v>
      </c>
      <c r="C11" t="s">
        <v>68</v>
      </c>
      <c r="D11" s="116" t="s">
        <v>6</v>
      </c>
      <c r="E11" s="76">
        <f t="shared" si="0"/>
        <v>24500</v>
      </c>
      <c r="F11" s="77">
        <f t="shared" si="0"/>
        <v>14700</v>
      </c>
      <c r="G11" s="105"/>
      <c r="H11" s="27">
        <f t="shared" ref="H11:I24" si="4">MROUND(K11+48,100)</f>
        <v>24500</v>
      </c>
      <c r="I11" s="27">
        <f t="shared" si="4"/>
        <v>14700</v>
      </c>
      <c r="J11" s="16"/>
      <c r="K11" s="99">
        <f t="shared" si="1"/>
        <v>24437.5</v>
      </c>
      <c r="L11" s="99">
        <f t="shared" si="2"/>
        <v>14662.5</v>
      </c>
      <c r="M11" s="16"/>
      <c r="N11" s="136">
        <v>9775</v>
      </c>
      <c r="O11" s="129">
        <v>9775</v>
      </c>
      <c r="P11" s="31">
        <v>9500</v>
      </c>
      <c r="Q11" s="80">
        <v>6365.6950500000003</v>
      </c>
      <c r="R11" s="80">
        <v>6365.6950500000003</v>
      </c>
      <c r="S11" s="80">
        <f t="shared" ref="S11:S24" si="5">V11*1.3</f>
        <v>6365.6950500000003</v>
      </c>
      <c r="T11" s="80">
        <v>6365.6950500000003</v>
      </c>
      <c r="U11" s="80">
        <v>4896.6885000000002</v>
      </c>
      <c r="V11" s="80">
        <f t="shared" si="3"/>
        <v>4896.6885000000002</v>
      </c>
      <c r="W11" s="71">
        <v>4896.6885000000002</v>
      </c>
      <c r="X11" s="62">
        <v>3917.3508000000002</v>
      </c>
      <c r="Y11" s="62">
        <v>3917.3508000000002</v>
      </c>
      <c r="Z11" s="62">
        <f>AA11*1.25</f>
        <v>3709.6125000000002</v>
      </c>
      <c r="AA11" s="58">
        <v>2967.69</v>
      </c>
      <c r="AB11" s="34" t="s">
        <v>94</v>
      </c>
      <c r="AC11" s="16"/>
    </row>
    <row r="12" spans="1:29" ht="20.100000000000001" customHeight="1" x14ac:dyDescent="0.35">
      <c r="A12" s="22" t="s">
        <v>201</v>
      </c>
      <c r="B12" s="22">
        <v>3259</v>
      </c>
      <c r="C12" t="s">
        <v>67</v>
      </c>
      <c r="D12" s="45" t="s">
        <v>7</v>
      </c>
      <c r="E12" s="36">
        <f t="shared" si="0"/>
        <v>23900</v>
      </c>
      <c r="F12" s="35">
        <f t="shared" si="0"/>
        <v>14400</v>
      </c>
      <c r="G12" s="105"/>
      <c r="H12" s="27">
        <f t="shared" si="4"/>
        <v>23900</v>
      </c>
      <c r="I12" s="27">
        <f t="shared" si="4"/>
        <v>14400</v>
      </c>
      <c r="J12" s="16"/>
      <c r="K12" s="99">
        <f t="shared" si="1"/>
        <v>23862.5</v>
      </c>
      <c r="L12" s="99">
        <f t="shared" si="2"/>
        <v>14317.5</v>
      </c>
      <c r="M12" s="16"/>
      <c r="N12" s="131">
        <v>9545</v>
      </c>
      <c r="O12" s="129">
        <v>9545</v>
      </c>
      <c r="P12" s="31">
        <v>5800</v>
      </c>
      <c r="Q12" s="80">
        <v>4736.8249500000002</v>
      </c>
      <c r="R12" s="80">
        <v>4736.8249500000002</v>
      </c>
      <c r="S12" s="80">
        <f t="shared" si="5"/>
        <v>4736.8249500000002</v>
      </c>
      <c r="T12" s="80">
        <v>4736.8249500000002</v>
      </c>
      <c r="U12" s="80">
        <v>3643.7114999999999</v>
      </c>
      <c r="V12" s="80">
        <f t="shared" si="3"/>
        <v>3643.7114999999999</v>
      </c>
      <c r="W12" s="71">
        <v>3643.7114999999999</v>
      </c>
      <c r="X12" s="62">
        <v>2914.9692</v>
      </c>
      <c r="Y12" s="62">
        <v>2914.9692</v>
      </c>
      <c r="Z12" s="62">
        <f>AA12*1.25</f>
        <v>2760.3874999999998</v>
      </c>
      <c r="AA12" s="58">
        <v>2208.31</v>
      </c>
      <c r="AB12" s="34" t="s">
        <v>94</v>
      </c>
      <c r="AC12" s="16"/>
    </row>
    <row r="13" spans="1:29" ht="20.100000000000001" customHeight="1" x14ac:dyDescent="0.35">
      <c r="A13" s="22" t="s">
        <v>201</v>
      </c>
      <c r="B13" s="22">
        <v>3259</v>
      </c>
      <c r="C13" t="s">
        <v>67</v>
      </c>
      <c r="D13" s="45" t="s">
        <v>92</v>
      </c>
      <c r="E13" s="36">
        <f t="shared" si="0"/>
        <v>25900</v>
      </c>
      <c r="F13" s="35">
        <f t="shared" si="0"/>
        <v>15600</v>
      </c>
      <c r="G13" s="105"/>
      <c r="H13" s="27">
        <f t="shared" si="4"/>
        <v>25900</v>
      </c>
      <c r="I13" s="27">
        <f t="shared" si="4"/>
        <v>15600</v>
      </c>
      <c r="J13" s="16"/>
      <c r="K13" s="99">
        <f t="shared" si="1"/>
        <v>25875</v>
      </c>
      <c r="L13" s="99">
        <f t="shared" si="2"/>
        <v>15525</v>
      </c>
      <c r="M13" s="16"/>
      <c r="N13" s="131">
        <v>10350</v>
      </c>
      <c r="O13" s="129">
        <v>10350</v>
      </c>
      <c r="P13" s="31">
        <v>8500</v>
      </c>
      <c r="Q13" s="80">
        <v>5354.6707500000002</v>
      </c>
      <c r="R13" s="80">
        <v>5354.6707500000002</v>
      </c>
      <c r="S13" s="80">
        <f t="shared" si="5"/>
        <v>5354.6707500000002</v>
      </c>
      <c r="T13" s="80">
        <v>5354.6707500000002</v>
      </c>
      <c r="U13" s="80">
        <v>4118.9775</v>
      </c>
      <c r="V13" s="80">
        <f t="shared" si="3"/>
        <v>4118.9775</v>
      </c>
      <c r="W13" s="71">
        <v>4118.9775</v>
      </c>
      <c r="X13" s="62">
        <v>3295.1820000000002</v>
      </c>
      <c r="Y13" s="62">
        <v>3295.1820000000002</v>
      </c>
      <c r="Z13" s="62">
        <f>AA13*1.25</f>
        <v>3120.4375</v>
      </c>
      <c r="AA13" s="58">
        <v>2496.35</v>
      </c>
      <c r="AB13" s="34" t="s">
        <v>93</v>
      </c>
      <c r="AC13" s="16"/>
    </row>
    <row r="14" spans="1:29" ht="20.100000000000001" customHeight="1" x14ac:dyDescent="0.35">
      <c r="A14" s="22" t="s">
        <v>201</v>
      </c>
      <c r="D14" s="45" t="s">
        <v>137</v>
      </c>
      <c r="E14" s="36">
        <f t="shared" si="0"/>
        <v>36900</v>
      </c>
      <c r="F14" s="35">
        <f t="shared" si="0"/>
        <v>22200</v>
      </c>
      <c r="G14" s="105"/>
      <c r="H14" s="27">
        <f t="shared" si="4"/>
        <v>36900</v>
      </c>
      <c r="I14" s="27">
        <f t="shared" si="4"/>
        <v>22200</v>
      </c>
      <c r="J14" s="16"/>
      <c r="K14" s="99">
        <f t="shared" si="1"/>
        <v>36867.1875</v>
      </c>
      <c r="L14" s="99">
        <f t="shared" si="2"/>
        <v>22120.3125</v>
      </c>
      <c r="M14" s="16"/>
      <c r="N14" s="131">
        <f>U14*1.3</f>
        <v>14746.875</v>
      </c>
      <c r="O14" s="129">
        <f>V14*1.3</f>
        <v>14746.875</v>
      </c>
      <c r="P14" s="119">
        <f t="shared" ref="P14:P22" si="6">V14*1.3</f>
        <v>14746.875</v>
      </c>
      <c r="Q14" s="80">
        <v>14746.875</v>
      </c>
      <c r="R14" s="80">
        <v>14746.875</v>
      </c>
      <c r="S14" s="80">
        <f t="shared" si="5"/>
        <v>14746.875</v>
      </c>
      <c r="T14" s="80">
        <v>14746.875</v>
      </c>
      <c r="U14" s="80">
        <v>11343.75</v>
      </c>
      <c r="V14" s="80">
        <v>11343.75</v>
      </c>
      <c r="W14" s="71">
        <v>11343.75</v>
      </c>
      <c r="AA14" s="58"/>
      <c r="AB14" s="34"/>
      <c r="AC14" s="16"/>
    </row>
    <row r="15" spans="1:29" ht="20.100000000000001" hidden="1" customHeight="1" x14ac:dyDescent="0.35">
      <c r="A15" s="22" t="s">
        <v>200</v>
      </c>
      <c r="B15" s="22">
        <v>232</v>
      </c>
      <c r="C15" t="s">
        <v>71</v>
      </c>
      <c r="D15" s="45" t="s">
        <v>104</v>
      </c>
      <c r="E15" s="36">
        <f t="shared" si="0"/>
        <v>94500</v>
      </c>
      <c r="F15" s="35">
        <f t="shared" si="0"/>
        <v>56700</v>
      </c>
      <c r="G15" s="105"/>
      <c r="H15" s="27">
        <f t="shared" si="4"/>
        <v>94500</v>
      </c>
      <c r="I15" s="27">
        <f t="shared" si="4"/>
        <v>56700</v>
      </c>
      <c r="J15" s="16"/>
      <c r="K15" s="99">
        <f t="shared" si="1"/>
        <v>94402.5</v>
      </c>
      <c r="L15" s="99">
        <f t="shared" si="2"/>
        <v>56641.5</v>
      </c>
      <c r="M15" s="16"/>
      <c r="N15" s="131">
        <v>37761</v>
      </c>
      <c r="O15" s="129">
        <v>37761</v>
      </c>
      <c r="P15" s="119">
        <f t="shared" si="6"/>
        <v>40494.189450000005</v>
      </c>
      <c r="Q15" s="80">
        <v>40494.189450000005</v>
      </c>
      <c r="R15" s="80">
        <v>40494.189450000005</v>
      </c>
      <c r="S15" s="80">
        <f t="shared" si="5"/>
        <v>40494.189450000005</v>
      </c>
      <c r="T15" s="80">
        <v>40494.189450000005</v>
      </c>
      <c r="U15" s="80">
        <v>31149.376500000002</v>
      </c>
      <c r="V15" s="80">
        <f t="shared" si="3"/>
        <v>31149.376500000002</v>
      </c>
      <c r="W15" s="71">
        <v>31149.376500000002</v>
      </c>
      <c r="X15" s="62">
        <v>24919.501200000002</v>
      </c>
      <c r="Y15" s="62">
        <v>24919.501200000002</v>
      </c>
      <c r="Z15" s="62">
        <f t="shared" ref="Z15:Z21" si="7">AA15*1.25</f>
        <v>23598.012500000001</v>
      </c>
      <c r="AA15" s="58">
        <v>18878.41</v>
      </c>
      <c r="AB15" s="34" t="s">
        <v>98</v>
      </c>
      <c r="AC15" s="16"/>
    </row>
    <row r="16" spans="1:29" ht="20.100000000000001" hidden="1" customHeight="1" x14ac:dyDescent="0.35">
      <c r="B16" s="22" t="s">
        <v>45</v>
      </c>
      <c r="D16" s="45" t="s">
        <v>13</v>
      </c>
      <c r="E16" s="36"/>
      <c r="F16" s="35"/>
      <c r="G16" s="105"/>
      <c r="H16" s="27">
        <f t="shared" si="4"/>
        <v>0</v>
      </c>
      <c r="I16" s="27">
        <f t="shared" si="4"/>
        <v>0</v>
      </c>
      <c r="J16" s="16"/>
      <c r="K16" s="99">
        <f t="shared" si="1"/>
        <v>0</v>
      </c>
      <c r="L16" s="99">
        <f t="shared" si="2"/>
        <v>0</v>
      </c>
      <c r="M16" s="16"/>
      <c r="N16" s="130">
        <f>U16*1.3</f>
        <v>0</v>
      </c>
      <c r="O16" s="119">
        <f>V16*1.3</f>
        <v>0</v>
      </c>
      <c r="P16" s="119">
        <f t="shared" si="6"/>
        <v>0</v>
      </c>
      <c r="Q16" s="80">
        <v>0</v>
      </c>
      <c r="R16" s="80">
        <v>0</v>
      </c>
      <c r="S16" s="80">
        <f t="shared" si="5"/>
        <v>0</v>
      </c>
      <c r="T16" s="80">
        <v>0</v>
      </c>
      <c r="U16" s="80">
        <v>0</v>
      </c>
      <c r="V16" s="80">
        <f t="shared" si="3"/>
        <v>0</v>
      </c>
      <c r="W16" s="71">
        <v>0</v>
      </c>
      <c r="X16" s="62">
        <v>0</v>
      </c>
      <c r="Y16" s="62">
        <v>0</v>
      </c>
      <c r="Z16" s="62">
        <f t="shared" si="7"/>
        <v>0</v>
      </c>
      <c r="AA16" s="34">
        <v>0</v>
      </c>
      <c r="AB16" s="34"/>
      <c r="AC16" s="16"/>
    </row>
    <row r="17" spans="1:29" ht="20.100000000000001" hidden="1" customHeight="1" x14ac:dyDescent="0.35">
      <c r="B17" s="22" t="s">
        <v>45</v>
      </c>
      <c r="D17" s="45" t="s">
        <v>14</v>
      </c>
      <c r="E17" s="36"/>
      <c r="F17" s="35"/>
      <c r="G17" s="105"/>
      <c r="H17" s="27">
        <f t="shared" si="4"/>
        <v>0</v>
      </c>
      <c r="I17" s="27">
        <f t="shared" si="4"/>
        <v>0</v>
      </c>
      <c r="J17" s="16"/>
      <c r="K17" s="99">
        <f t="shared" si="1"/>
        <v>0</v>
      </c>
      <c r="L17" s="99">
        <f t="shared" si="2"/>
        <v>0</v>
      </c>
      <c r="M17" s="16"/>
      <c r="N17" s="130">
        <f>U17*1.3</f>
        <v>0</v>
      </c>
      <c r="O17" s="119">
        <f>V17*1.3</f>
        <v>0</v>
      </c>
      <c r="P17" s="119">
        <f t="shared" si="6"/>
        <v>0</v>
      </c>
      <c r="Q17" s="80">
        <v>0</v>
      </c>
      <c r="R17" s="80">
        <v>0</v>
      </c>
      <c r="S17" s="80">
        <f t="shared" si="5"/>
        <v>0</v>
      </c>
      <c r="T17" s="80">
        <v>0</v>
      </c>
      <c r="U17" s="80">
        <v>0</v>
      </c>
      <c r="V17" s="80">
        <f t="shared" si="3"/>
        <v>0</v>
      </c>
      <c r="W17" s="71">
        <v>0</v>
      </c>
      <c r="X17" s="62">
        <v>0</v>
      </c>
      <c r="Y17" s="62">
        <v>0</v>
      </c>
      <c r="Z17" s="62">
        <f t="shared" si="7"/>
        <v>0</v>
      </c>
      <c r="AA17" s="34">
        <v>0</v>
      </c>
      <c r="AB17" s="34"/>
      <c r="AC17" s="16"/>
    </row>
    <row r="18" spans="1:29" ht="20.100000000000001" hidden="1" customHeight="1" x14ac:dyDescent="0.35">
      <c r="A18" s="22" t="s">
        <v>200</v>
      </c>
      <c r="B18" s="22">
        <v>254</v>
      </c>
      <c r="C18" t="s">
        <v>72</v>
      </c>
      <c r="D18" s="45" t="s">
        <v>18</v>
      </c>
      <c r="E18" s="36">
        <f t="shared" si="0"/>
        <v>5300</v>
      </c>
      <c r="F18" s="35">
        <f t="shared" si="0"/>
        <v>3200</v>
      </c>
      <c r="G18" s="105"/>
      <c r="H18" s="27">
        <f t="shared" si="4"/>
        <v>5300</v>
      </c>
      <c r="I18" s="27">
        <f t="shared" si="4"/>
        <v>3200</v>
      </c>
      <c r="J18" s="16"/>
      <c r="K18" s="99">
        <f t="shared" si="1"/>
        <v>5244.0499999999993</v>
      </c>
      <c r="L18" s="99">
        <f t="shared" si="2"/>
        <v>3146.43</v>
      </c>
      <c r="M18" s="16"/>
      <c r="N18" s="131">
        <v>2097.62</v>
      </c>
      <c r="O18" s="129">
        <v>2097.62</v>
      </c>
      <c r="P18" s="119">
        <f t="shared" si="6"/>
        <v>2057.7199500000002</v>
      </c>
      <c r="Q18" s="80">
        <v>2057.7199500000002</v>
      </c>
      <c r="R18" s="80">
        <v>2057.7199500000002</v>
      </c>
      <c r="S18" s="80">
        <f t="shared" si="5"/>
        <v>2057.7199500000002</v>
      </c>
      <c r="T18" s="80">
        <v>2057.7199500000002</v>
      </c>
      <c r="U18" s="80">
        <v>1582.8615</v>
      </c>
      <c r="V18" s="80">
        <f t="shared" si="3"/>
        <v>1582.8615</v>
      </c>
      <c r="W18" s="71">
        <v>1582.8615</v>
      </c>
      <c r="X18" s="62">
        <v>1266.2891999999999</v>
      </c>
      <c r="Y18" s="62">
        <v>1266.2891999999999</v>
      </c>
      <c r="Z18" s="62">
        <f t="shared" si="7"/>
        <v>1199.1374999999998</v>
      </c>
      <c r="AA18" s="58">
        <v>959.31</v>
      </c>
      <c r="AB18" s="34"/>
      <c r="AC18" s="16"/>
    </row>
    <row r="19" spans="1:29" ht="20.100000000000001" customHeight="1" x14ac:dyDescent="0.35">
      <c r="A19" s="22" t="s">
        <v>211</v>
      </c>
      <c r="D19" s="45" t="s">
        <v>209</v>
      </c>
      <c r="E19" s="36">
        <f t="shared" si="0"/>
        <v>22300</v>
      </c>
      <c r="F19" s="35">
        <f t="shared" si="0"/>
        <v>13400</v>
      </c>
      <c r="G19" s="105"/>
      <c r="H19" s="27">
        <f t="shared" si="4"/>
        <v>22300</v>
      </c>
      <c r="I19" s="27">
        <f t="shared" si="4"/>
        <v>13400</v>
      </c>
      <c r="J19" s="16"/>
      <c r="K19" s="99">
        <f t="shared" si="1"/>
        <v>22232.5</v>
      </c>
      <c r="L19" s="99">
        <f t="shared" si="2"/>
        <v>13339.5</v>
      </c>
      <c r="M19" s="16"/>
      <c r="N19" s="131">
        <v>8893</v>
      </c>
      <c r="O19" s="129">
        <v>8893</v>
      </c>
      <c r="AA19" s="34"/>
      <c r="AB19" s="34"/>
      <c r="AC19" s="16"/>
    </row>
    <row r="20" spans="1:29" ht="20.100000000000001" customHeight="1" x14ac:dyDescent="0.35">
      <c r="A20" s="22" t="s">
        <v>211</v>
      </c>
      <c r="D20" s="45" t="s">
        <v>210</v>
      </c>
      <c r="E20" s="36">
        <f t="shared" si="0"/>
        <v>31400</v>
      </c>
      <c r="F20" s="35">
        <f t="shared" si="0"/>
        <v>18800</v>
      </c>
      <c r="G20" s="105"/>
      <c r="H20" s="27">
        <f t="shared" si="4"/>
        <v>31400</v>
      </c>
      <c r="I20" s="27">
        <f t="shared" si="4"/>
        <v>18800</v>
      </c>
      <c r="J20" s="16"/>
      <c r="K20" s="99">
        <f t="shared" si="1"/>
        <v>31325</v>
      </c>
      <c r="L20" s="99">
        <f t="shared" si="2"/>
        <v>18795</v>
      </c>
      <c r="M20" s="16"/>
      <c r="N20" s="131">
        <v>12530</v>
      </c>
      <c r="O20" s="129">
        <v>12530</v>
      </c>
      <c r="AA20" s="34"/>
      <c r="AB20" s="34"/>
      <c r="AC20" s="16"/>
    </row>
    <row r="21" spans="1:29" ht="20.100000000000001" customHeight="1" x14ac:dyDescent="0.35">
      <c r="A21" s="22" t="s">
        <v>42</v>
      </c>
      <c r="B21" s="22" t="s">
        <v>44</v>
      </c>
      <c r="D21" s="45" t="s">
        <v>24</v>
      </c>
      <c r="E21" s="36">
        <f t="shared" si="0"/>
        <v>3500</v>
      </c>
      <c r="F21" s="35">
        <f t="shared" si="0"/>
        <v>2100</v>
      </c>
      <c r="G21" s="105"/>
      <c r="H21" s="27">
        <f t="shared" si="4"/>
        <v>3500</v>
      </c>
      <c r="I21" s="27">
        <f t="shared" si="4"/>
        <v>2100</v>
      </c>
      <c r="J21" s="16"/>
      <c r="K21" s="99">
        <f t="shared" si="1"/>
        <v>3493.75</v>
      </c>
      <c r="L21" s="99">
        <f t="shared" si="2"/>
        <v>2096.25</v>
      </c>
      <c r="M21" s="16"/>
      <c r="N21" s="130">
        <f>U21*1.3</f>
        <v>1397.5</v>
      </c>
      <c r="O21" s="119">
        <f>V21*1.3</f>
        <v>1397.5</v>
      </c>
      <c r="P21" s="119">
        <f t="shared" si="6"/>
        <v>1397.5</v>
      </c>
      <c r="Q21" s="80">
        <v>1397.5</v>
      </c>
      <c r="R21" s="80">
        <v>1397.5</v>
      </c>
      <c r="S21" s="80">
        <f t="shared" si="5"/>
        <v>1397.5</v>
      </c>
      <c r="T21" s="80">
        <v>1397.5</v>
      </c>
      <c r="U21" s="80">
        <v>1075</v>
      </c>
      <c r="V21" s="80">
        <v>1075</v>
      </c>
      <c r="W21" s="71">
        <v>1075</v>
      </c>
      <c r="X21" s="62">
        <v>0</v>
      </c>
      <c r="Y21" s="62">
        <v>0</v>
      </c>
      <c r="Z21" s="62">
        <f t="shared" si="7"/>
        <v>0</v>
      </c>
      <c r="AA21" s="34">
        <v>0</v>
      </c>
      <c r="AB21" s="34"/>
      <c r="AC21" s="16"/>
    </row>
    <row r="22" spans="1:29" ht="20.100000000000001" customHeight="1" x14ac:dyDescent="0.35">
      <c r="D22" s="45" t="s">
        <v>132</v>
      </c>
      <c r="E22" s="36">
        <f t="shared" si="0"/>
        <v>2000</v>
      </c>
      <c r="F22" s="35">
        <f t="shared" si="0"/>
        <v>1200</v>
      </c>
      <c r="G22" s="105"/>
      <c r="H22" s="27">
        <f t="shared" si="4"/>
        <v>2000</v>
      </c>
      <c r="I22" s="27">
        <f t="shared" si="4"/>
        <v>1200</v>
      </c>
      <c r="J22" s="16"/>
      <c r="K22" s="99">
        <f t="shared" si="1"/>
        <v>1956.5</v>
      </c>
      <c r="L22" s="99">
        <f t="shared" si="2"/>
        <v>1173.9000000000001</v>
      </c>
      <c r="M22" s="16"/>
      <c r="N22" s="130">
        <f>U22*1.3</f>
        <v>782.6</v>
      </c>
      <c r="O22" s="119">
        <f>V22*1.3</f>
        <v>782.6</v>
      </c>
      <c r="P22" s="119">
        <f t="shared" si="6"/>
        <v>782.6</v>
      </c>
      <c r="Q22" s="80">
        <v>782.6</v>
      </c>
      <c r="R22" s="80">
        <v>782.6</v>
      </c>
      <c r="S22" s="80">
        <f t="shared" si="5"/>
        <v>782.6</v>
      </c>
      <c r="T22" s="80">
        <v>782.6</v>
      </c>
      <c r="U22" s="80">
        <v>602</v>
      </c>
      <c r="V22" s="80">
        <v>602</v>
      </c>
      <c r="W22" s="71">
        <v>602</v>
      </c>
      <c r="AA22" s="34"/>
      <c r="AB22" s="34"/>
      <c r="AC22" s="16"/>
    </row>
    <row r="23" spans="1:29" ht="20.100000000000001" customHeight="1" x14ac:dyDescent="0.35">
      <c r="A23" s="22" t="s">
        <v>189</v>
      </c>
      <c r="B23" s="22" t="s">
        <v>53</v>
      </c>
      <c r="C23" t="s">
        <v>77</v>
      </c>
      <c r="D23" s="45" t="s">
        <v>26</v>
      </c>
      <c r="E23" s="36">
        <f t="shared" si="0"/>
        <v>2300</v>
      </c>
      <c r="F23" s="35">
        <f t="shared" si="0"/>
        <v>1400</v>
      </c>
      <c r="G23" s="105"/>
      <c r="H23" s="27">
        <f t="shared" si="4"/>
        <v>2300</v>
      </c>
      <c r="I23" s="27">
        <f t="shared" si="4"/>
        <v>1400</v>
      </c>
      <c r="J23" s="16"/>
      <c r="K23" s="99">
        <f t="shared" si="1"/>
        <v>2242.5</v>
      </c>
      <c r="L23" s="99">
        <f t="shared" si="2"/>
        <v>1345.5</v>
      </c>
      <c r="M23" s="65">
        <v>0.313</v>
      </c>
      <c r="N23" s="136">
        <v>897</v>
      </c>
      <c r="O23" s="129">
        <v>800.28</v>
      </c>
      <c r="P23" s="97">
        <v>702.25</v>
      </c>
      <c r="Q23" s="97">
        <v>845</v>
      </c>
      <c r="R23" s="97">
        <v>845</v>
      </c>
      <c r="S23" s="80">
        <f t="shared" si="5"/>
        <v>699.07500000000005</v>
      </c>
      <c r="T23" s="80">
        <v>731.9</v>
      </c>
      <c r="U23" s="80">
        <v>563</v>
      </c>
      <c r="V23" s="80">
        <f>Y23*1.25</f>
        <v>537.75</v>
      </c>
      <c r="W23" s="71">
        <v>537.75</v>
      </c>
      <c r="X23" s="64">
        <v>430.2</v>
      </c>
      <c r="Y23" s="64">
        <v>430.2</v>
      </c>
      <c r="Z23" s="62">
        <f>AA23*1.25</f>
        <v>409.5</v>
      </c>
      <c r="AA23" s="58">
        <v>327.60000000000002</v>
      </c>
      <c r="AB23" s="34" t="s">
        <v>97</v>
      </c>
      <c r="AC23" s="16"/>
    </row>
    <row r="24" spans="1:29" ht="20.100000000000001" customHeight="1" x14ac:dyDescent="0.35">
      <c r="A24" s="22" t="s">
        <v>200</v>
      </c>
      <c r="B24" s="22" t="s">
        <v>52</v>
      </c>
      <c r="C24" t="s">
        <v>78</v>
      </c>
      <c r="D24" s="45" t="s">
        <v>27</v>
      </c>
      <c r="E24" s="36">
        <f t="shared" si="0"/>
        <v>1800</v>
      </c>
      <c r="F24" s="35">
        <f t="shared" si="0"/>
        <v>1100</v>
      </c>
      <c r="G24" s="105"/>
      <c r="H24" s="27">
        <f t="shared" si="4"/>
        <v>1800</v>
      </c>
      <c r="I24" s="27">
        <f t="shared" si="4"/>
        <v>1100</v>
      </c>
      <c r="J24" s="16"/>
      <c r="K24" s="99">
        <f t="shared" si="1"/>
        <v>1765</v>
      </c>
      <c r="L24" s="99">
        <f t="shared" si="2"/>
        <v>1059</v>
      </c>
      <c r="M24" s="16"/>
      <c r="N24" s="136">
        <v>706</v>
      </c>
      <c r="O24" s="129">
        <v>579.6</v>
      </c>
      <c r="P24" s="119">
        <v>1664</v>
      </c>
      <c r="Q24" s="97">
        <v>1664</v>
      </c>
      <c r="R24" s="97">
        <v>1664</v>
      </c>
      <c r="S24" s="80">
        <f t="shared" si="5"/>
        <v>1378.3770000000004</v>
      </c>
      <c r="T24" s="80">
        <v>1378.3770000000004</v>
      </c>
      <c r="U24" s="80">
        <v>1060.2900000000002</v>
      </c>
      <c r="V24" s="80">
        <f>Y24*1.25</f>
        <v>1060.2900000000002</v>
      </c>
      <c r="W24" s="71">
        <v>1060.2900000000002</v>
      </c>
      <c r="X24" s="62">
        <v>848.23200000000008</v>
      </c>
      <c r="Y24" s="62">
        <v>848.23200000000008</v>
      </c>
      <c r="Z24" s="62">
        <f>AA24*1.25</f>
        <v>803.25</v>
      </c>
      <c r="AA24" s="58">
        <v>642.6</v>
      </c>
      <c r="AB24" s="34" t="s">
        <v>97</v>
      </c>
      <c r="AC24" s="16"/>
    </row>
    <row r="25" spans="1:29" s="11" customFormat="1" ht="21" x14ac:dyDescent="0.3">
      <c r="A25" s="22"/>
      <c r="B25" s="22"/>
      <c r="C25"/>
      <c r="D25"/>
      <c r="E25"/>
      <c r="F25"/>
      <c r="H25" s="19"/>
      <c r="I25" s="27"/>
      <c r="K25" s="99"/>
      <c r="L25" s="99"/>
      <c r="N25" s="130"/>
      <c r="O25" s="119"/>
      <c r="P25" s="119"/>
      <c r="Q25" s="80"/>
      <c r="R25" s="80"/>
      <c r="S25" s="80"/>
      <c r="T25" s="80"/>
      <c r="U25" s="80"/>
      <c r="V25" s="80"/>
      <c r="W25" s="71"/>
      <c r="X25" s="62"/>
      <c r="Y25" s="62"/>
      <c r="Z25" s="62"/>
      <c r="AA25" s="31"/>
      <c r="AB25" s="31"/>
    </row>
    <row r="26" spans="1:29" s="11" customFormat="1" ht="21" x14ac:dyDescent="0.3">
      <c r="A26" s="22"/>
      <c r="B26" s="22"/>
      <c r="C26"/>
      <c r="D26"/>
      <c r="E26"/>
      <c r="F26"/>
      <c r="H26" s="19"/>
      <c r="I26" s="27"/>
      <c r="K26" s="99"/>
      <c r="L26" s="99"/>
      <c r="N26" s="130"/>
      <c r="O26" s="119"/>
      <c r="P26" s="119"/>
      <c r="Q26" s="80"/>
      <c r="R26" s="80"/>
      <c r="S26" s="80"/>
      <c r="T26" s="80"/>
      <c r="U26" s="80"/>
      <c r="V26" s="80"/>
      <c r="W26" s="71"/>
      <c r="X26" s="62"/>
      <c r="Y26" s="62"/>
      <c r="Z26" s="62"/>
      <c r="AA26" s="31"/>
      <c r="AB26" s="31"/>
    </row>
    <row r="27" spans="1:29" s="11" customFormat="1" ht="21" x14ac:dyDescent="0.3">
      <c r="A27" s="22"/>
      <c r="B27" s="22"/>
      <c r="C27"/>
      <c r="D27"/>
      <c r="E27"/>
      <c r="F27"/>
      <c r="H27" s="19"/>
      <c r="I27" s="27"/>
      <c r="K27" s="99"/>
      <c r="L27" s="99"/>
      <c r="N27" s="130"/>
      <c r="O27" s="119"/>
      <c r="P27" s="119"/>
      <c r="Q27" s="80"/>
      <c r="R27" s="80"/>
      <c r="S27" s="80"/>
      <c r="T27" s="80"/>
      <c r="U27" s="80"/>
      <c r="V27" s="80"/>
      <c r="W27" s="71"/>
      <c r="X27" s="62"/>
      <c r="Y27" s="62"/>
      <c r="Z27" s="62"/>
      <c r="AA27" s="31"/>
      <c r="AB27" s="31"/>
    </row>
    <row r="28" spans="1:29" s="11" customFormat="1" ht="21" x14ac:dyDescent="0.3">
      <c r="A28" s="22"/>
      <c r="B28" s="22"/>
      <c r="C28"/>
      <c r="D28"/>
      <c r="E28"/>
      <c r="F28"/>
      <c r="H28" s="19"/>
      <c r="I28" s="27"/>
      <c r="K28" s="99"/>
      <c r="L28" s="99"/>
      <c r="N28" s="130"/>
      <c r="O28" s="119"/>
      <c r="P28" s="119"/>
      <c r="Q28" s="80"/>
      <c r="R28" s="80"/>
      <c r="S28" s="80"/>
      <c r="T28" s="80"/>
      <c r="U28" s="80"/>
      <c r="V28" s="80"/>
      <c r="W28" s="71"/>
      <c r="X28" s="62"/>
      <c r="Y28" s="62"/>
      <c r="Z28" s="62"/>
      <c r="AA28" s="31"/>
      <c r="AB28" s="31"/>
    </row>
    <row r="29" spans="1:29" s="11" customFormat="1" ht="21" x14ac:dyDescent="0.3">
      <c r="A29" s="22"/>
      <c r="B29" s="22"/>
      <c r="C29"/>
      <c r="D29"/>
      <c r="E29"/>
      <c r="F29"/>
      <c r="H29" s="19"/>
      <c r="I29" s="27"/>
      <c r="K29" s="99"/>
      <c r="L29" s="99"/>
      <c r="N29" s="130"/>
      <c r="O29" s="119"/>
      <c r="P29" s="119"/>
      <c r="Q29" s="80"/>
      <c r="R29" s="80"/>
      <c r="S29" s="80"/>
      <c r="T29" s="80"/>
      <c r="U29" s="80"/>
      <c r="V29" s="80"/>
      <c r="W29" s="71"/>
      <c r="X29" s="62"/>
      <c r="Y29" s="62"/>
      <c r="Z29" s="62"/>
      <c r="AA29" s="31"/>
      <c r="AB29" s="31"/>
    </row>
    <row r="30" spans="1:29" s="11" customFormat="1" ht="21" x14ac:dyDescent="0.3">
      <c r="A30" s="22"/>
      <c r="B30" s="22"/>
      <c r="C30"/>
      <c r="D30"/>
      <c r="E30"/>
      <c r="F30"/>
      <c r="H30" s="19"/>
      <c r="I30" s="27"/>
      <c r="K30" s="99"/>
      <c r="L30" s="99"/>
      <c r="N30" s="130"/>
      <c r="O30" s="119"/>
      <c r="P30" s="119"/>
      <c r="Q30" s="80"/>
      <c r="R30" s="80"/>
      <c r="S30" s="80"/>
      <c r="T30" s="80"/>
      <c r="U30" s="80"/>
      <c r="V30" s="80"/>
      <c r="W30" s="71"/>
      <c r="X30" s="62"/>
      <c r="Y30" s="62"/>
      <c r="Z30" s="62"/>
      <c r="AA30" s="31"/>
      <c r="AB30" s="31"/>
    </row>
    <row r="31" spans="1:29" s="11" customFormat="1" ht="21" x14ac:dyDescent="0.3">
      <c r="A31" s="22"/>
      <c r="B31" s="22"/>
      <c r="C31"/>
      <c r="D31"/>
      <c r="E31"/>
      <c r="F31"/>
      <c r="H31" s="19"/>
      <c r="I31" s="27"/>
      <c r="K31" s="99"/>
      <c r="L31" s="99"/>
      <c r="N31" s="130"/>
      <c r="O31" s="119"/>
      <c r="P31" s="119"/>
      <c r="Q31" s="80"/>
      <c r="R31" s="80"/>
      <c r="S31" s="80"/>
      <c r="T31" s="80"/>
      <c r="U31" s="80"/>
      <c r="V31" s="80"/>
      <c r="W31" s="71"/>
      <c r="X31" s="62"/>
      <c r="Y31" s="62"/>
      <c r="Z31" s="62"/>
      <c r="AA31" s="31"/>
      <c r="AB31" s="31"/>
    </row>
    <row r="32" spans="1:29" s="11" customFormat="1" ht="21" x14ac:dyDescent="0.3">
      <c r="A32" s="22"/>
      <c r="B32" s="22"/>
      <c r="C32"/>
      <c r="D32"/>
      <c r="E32"/>
      <c r="F32"/>
      <c r="H32" s="19"/>
      <c r="I32" s="27"/>
      <c r="K32" s="99"/>
      <c r="L32" s="99"/>
      <c r="N32" s="130"/>
      <c r="O32" s="119"/>
      <c r="P32" s="119"/>
      <c r="Q32" s="80"/>
      <c r="R32" s="80"/>
      <c r="S32" s="80"/>
      <c r="T32" s="80"/>
      <c r="U32" s="80"/>
      <c r="V32" s="80"/>
      <c r="W32" s="71"/>
      <c r="X32" s="62"/>
      <c r="Y32" s="62"/>
      <c r="Z32" s="62"/>
      <c r="AA32" s="31"/>
      <c r="AB32" s="31"/>
    </row>
    <row r="33" spans="1:28" s="11" customFormat="1" ht="21" x14ac:dyDescent="0.3">
      <c r="A33" s="22"/>
      <c r="B33" s="22"/>
      <c r="C33"/>
      <c r="D33"/>
      <c r="E33"/>
      <c r="F33"/>
      <c r="H33" s="19"/>
      <c r="I33" s="27"/>
      <c r="K33" s="99"/>
      <c r="L33" s="99"/>
      <c r="N33" s="130"/>
      <c r="O33" s="119"/>
      <c r="P33" s="119"/>
      <c r="Q33" s="80"/>
      <c r="R33" s="80"/>
      <c r="S33" s="80"/>
      <c r="T33" s="80"/>
      <c r="U33" s="80"/>
      <c r="V33" s="80"/>
      <c r="W33" s="71"/>
      <c r="X33" s="62"/>
      <c r="Y33" s="62"/>
      <c r="Z33" s="62"/>
      <c r="AA33" s="31"/>
      <c r="AB33" s="31"/>
    </row>
    <row r="34" spans="1:28" s="11" customFormat="1" ht="21" x14ac:dyDescent="0.3">
      <c r="A34" s="22"/>
      <c r="B34" s="22"/>
      <c r="C34"/>
      <c r="D34"/>
      <c r="E34"/>
      <c r="F34"/>
      <c r="H34" s="19"/>
      <c r="I34" s="27"/>
      <c r="K34" s="99"/>
      <c r="L34" s="99"/>
      <c r="N34" s="130"/>
      <c r="O34" s="119"/>
      <c r="P34" s="119"/>
      <c r="Q34" s="80"/>
      <c r="R34" s="80"/>
      <c r="S34" s="80"/>
      <c r="T34" s="80"/>
      <c r="U34" s="80"/>
      <c r="V34" s="80"/>
      <c r="W34" s="71"/>
      <c r="X34" s="62"/>
      <c r="Y34" s="62"/>
      <c r="Z34" s="62"/>
      <c r="AA34" s="31"/>
      <c r="AB34" s="31"/>
    </row>
    <row r="35" spans="1:28" s="11" customFormat="1" ht="21" x14ac:dyDescent="0.3">
      <c r="A35" s="22"/>
      <c r="B35" s="22"/>
      <c r="C35"/>
      <c r="D35"/>
      <c r="E35"/>
      <c r="F35"/>
      <c r="H35" s="19"/>
      <c r="I35" s="27"/>
      <c r="K35" s="99"/>
      <c r="L35" s="99"/>
      <c r="N35" s="130"/>
      <c r="O35" s="119"/>
      <c r="P35" s="119"/>
      <c r="Q35" s="80"/>
      <c r="R35" s="80"/>
      <c r="S35" s="80"/>
      <c r="T35" s="80"/>
      <c r="U35" s="80"/>
      <c r="V35" s="80"/>
      <c r="W35" s="71"/>
      <c r="X35" s="62"/>
      <c r="Y35" s="62"/>
      <c r="Z35" s="62"/>
      <c r="AA35" s="31"/>
      <c r="AB35" s="31"/>
    </row>
    <row r="36" spans="1:28" s="11" customFormat="1" ht="21" x14ac:dyDescent="0.3">
      <c r="A36" s="22"/>
      <c r="B36" s="22"/>
      <c r="C36"/>
      <c r="D36"/>
      <c r="E36"/>
      <c r="F36"/>
      <c r="H36" s="19"/>
      <c r="I36" s="27"/>
      <c r="K36" s="99"/>
      <c r="L36" s="99"/>
      <c r="N36" s="130"/>
      <c r="O36" s="119"/>
      <c r="P36" s="119"/>
      <c r="Q36" s="80"/>
      <c r="R36" s="80"/>
      <c r="S36" s="80"/>
      <c r="T36" s="80"/>
      <c r="U36" s="80"/>
      <c r="V36" s="80"/>
      <c r="W36" s="71"/>
      <c r="X36" s="62"/>
      <c r="Y36" s="62"/>
      <c r="Z36" s="62"/>
      <c r="AA36" s="31"/>
      <c r="AB36" s="31"/>
    </row>
    <row r="37" spans="1:28" s="11" customFormat="1" ht="21" x14ac:dyDescent="0.3">
      <c r="A37" s="22"/>
      <c r="B37" s="22"/>
      <c r="C37"/>
      <c r="D37"/>
      <c r="E37"/>
      <c r="F37"/>
      <c r="H37" s="19"/>
      <c r="I37" s="27"/>
      <c r="K37" s="99"/>
      <c r="L37" s="99"/>
      <c r="N37" s="130"/>
      <c r="O37" s="119"/>
      <c r="P37" s="119"/>
      <c r="Q37" s="80"/>
      <c r="R37" s="80"/>
      <c r="S37" s="80"/>
      <c r="T37" s="80"/>
      <c r="U37" s="80"/>
      <c r="V37" s="80"/>
      <c r="W37" s="71"/>
      <c r="X37" s="62"/>
      <c r="Y37" s="62"/>
      <c r="Z37" s="62"/>
      <c r="AA37" s="31"/>
      <c r="AB37" s="31"/>
    </row>
    <row r="38" spans="1:28" s="11" customFormat="1" ht="21" x14ac:dyDescent="0.3">
      <c r="A38" s="22"/>
      <c r="B38" s="22"/>
      <c r="C38"/>
      <c r="D38"/>
      <c r="E38"/>
      <c r="F38"/>
      <c r="H38" s="19"/>
      <c r="I38" s="27"/>
      <c r="K38" s="99"/>
      <c r="L38" s="99"/>
      <c r="N38" s="130"/>
      <c r="O38" s="119"/>
      <c r="P38" s="119"/>
      <c r="Q38" s="80"/>
      <c r="R38" s="80"/>
      <c r="S38" s="80"/>
      <c r="T38" s="80"/>
      <c r="U38" s="80"/>
      <c r="V38" s="80"/>
      <c r="W38" s="71"/>
      <c r="X38" s="62"/>
      <c r="Y38" s="62"/>
      <c r="Z38" s="62"/>
      <c r="AA38" s="31"/>
      <c r="AB38" s="31"/>
    </row>
    <row r="39" spans="1:28" s="11" customFormat="1" ht="21" x14ac:dyDescent="0.3">
      <c r="A39" s="22"/>
      <c r="B39" s="22"/>
      <c r="C39"/>
      <c r="D39"/>
      <c r="E39"/>
      <c r="F39"/>
      <c r="H39" s="19"/>
      <c r="I39" s="27"/>
      <c r="K39" s="99"/>
      <c r="L39" s="99"/>
      <c r="N39" s="130"/>
      <c r="O39" s="119"/>
      <c r="P39" s="119"/>
      <c r="Q39" s="80"/>
      <c r="R39" s="80"/>
      <c r="S39" s="80"/>
      <c r="T39" s="80"/>
      <c r="U39" s="80"/>
      <c r="V39" s="80"/>
      <c r="W39" s="71"/>
      <c r="X39" s="62"/>
      <c r="Y39" s="62"/>
      <c r="Z39" s="62"/>
      <c r="AA39" s="31"/>
      <c r="AB39" s="31"/>
    </row>
    <row r="40" spans="1:28" s="11" customFormat="1" ht="21" x14ac:dyDescent="0.3">
      <c r="A40" s="22"/>
      <c r="B40" s="22"/>
      <c r="C40"/>
      <c r="D40"/>
      <c r="E40"/>
      <c r="F40"/>
      <c r="H40" s="19"/>
      <c r="I40" s="27"/>
      <c r="K40" s="99"/>
      <c r="L40" s="99"/>
      <c r="N40" s="130"/>
      <c r="O40" s="119"/>
      <c r="P40" s="119"/>
      <c r="Q40" s="80"/>
      <c r="R40" s="80"/>
      <c r="S40" s="80"/>
      <c r="T40" s="80"/>
      <c r="U40" s="80"/>
      <c r="V40" s="80"/>
      <c r="W40" s="71"/>
      <c r="X40" s="62"/>
      <c r="Y40" s="62"/>
      <c r="Z40" s="62"/>
      <c r="AA40" s="31"/>
      <c r="AB40" s="31"/>
    </row>
    <row r="41" spans="1:28" s="11" customFormat="1" ht="21" x14ac:dyDescent="0.3">
      <c r="A41" s="22"/>
      <c r="B41" s="22"/>
      <c r="C41"/>
      <c r="D41"/>
      <c r="E41"/>
      <c r="F41"/>
      <c r="H41" s="19"/>
      <c r="I41" s="27"/>
      <c r="K41" s="99"/>
      <c r="L41" s="99"/>
      <c r="N41" s="130"/>
      <c r="O41" s="119"/>
      <c r="P41" s="119"/>
      <c r="Q41" s="80"/>
      <c r="R41" s="80"/>
      <c r="S41" s="80"/>
      <c r="T41" s="80"/>
      <c r="U41" s="80"/>
      <c r="V41" s="80"/>
      <c r="W41" s="71"/>
      <c r="X41" s="62"/>
      <c r="Y41" s="62"/>
      <c r="Z41" s="62"/>
      <c r="AA41" s="31"/>
      <c r="AB41" s="31"/>
    </row>
    <row r="42" spans="1:28" s="11" customFormat="1" ht="21" x14ac:dyDescent="0.3">
      <c r="A42" s="22"/>
      <c r="B42" s="22"/>
      <c r="C42"/>
      <c r="D42"/>
      <c r="E42"/>
      <c r="F42"/>
      <c r="H42" s="19"/>
      <c r="I42" s="27"/>
      <c r="K42" s="99"/>
      <c r="L42" s="99"/>
      <c r="N42" s="130"/>
      <c r="O42" s="119"/>
      <c r="P42" s="119"/>
      <c r="Q42" s="80"/>
      <c r="R42" s="80"/>
      <c r="S42" s="80"/>
      <c r="T42" s="80"/>
      <c r="U42" s="80"/>
      <c r="V42" s="80"/>
      <c r="W42" s="71"/>
      <c r="X42" s="62"/>
      <c r="Y42" s="62"/>
      <c r="Z42" s="62"/>
      <c r="AA42" s="31"/>
      <c r="AB42" s="31"/>
    </row>
    <row r="43" spans="1:28" s="11" customFormat="1" ht="21" x14ac:dyDescent="0.3">
      <c r="A43" s="22"/>
      <c r="B43" s="22"/>
      <c r="C43"/>
      <c r="D43"/>
      <c r="E43"/>
      <c r="F43"/>
      <c r="H43" s="19"/>
      <c r="I43" s="27"/>
      <c r="K43" s="99"/>
      <c r="L43" s="99"/>
      <c r="N43" s="130"/>
      <c r="O43" s="119"/>
      <c r="P43" s="119"/>
      <c r="Q43" s="80"/>
      <c r="R43" s="80"/>
      <c r="S43" s="80"/>
      <c r="T43" s="80"/>
      <c r="U43" s="80"/>
      <c r="V43" s="80"/>
      <c r="W43" s="71"/>
      <c r="X43" s="62"/>
      <c r="Y43" s="62"/>
      <c r="Z43" s="62"/>
      <c r="AA43" s="31"/>
      <c r="AB43" s="31"/>
    </row>
    <row r="44" spans="1:28" s="11" customFormat="1" ht="21" x14ac:dyDescent="0.3">
      <c r="A44" s="22"/>
      <c r="B44" s="22"/>
      <c r="C44"/>
      <c r="D44"/>
      <c r="E44"/>
      <c r="F44"/>
      <c r="H44" s="19"/>
      <c r="I44" s="27"/>
      <c r="K44" s="99"/>
      <c r="L44" s="99"/>
      <c r="N44" s="130"/>
      <c r="O44" s="119"/>
      <c r="P44" s="119"/>
      <c r="Q44" s="80"/>
      <c r="R44" s="80"/>
      <c r="S44" s="80"/>
      <c r="T44" s="80"/>
      <c r="U44" s="80"/>
      <c r="V44" s="80"/>
      <c r="W44" s="71"/>
      <c r="X44" s="62"/>
      <c r="Y44" s="62"/>
      <c r="Z44" s="62"/>
      <c r="AA44" s="31"/>
      <c r="AB44" s="31"/>
    </row>
    <row r="45" spans="1:28" s="11" customFormat="1" ht="21" x14ac:dyDescent="0.3">
      <c r="A45" s="22"/>
      <c r="B45" s="22"/>
      <c r="C45"/>
      <c r="D45"/>
      <c r="E45"/>
      <c r="F45"/>
      <c r="H45" s="19"/>
      <c r="I45" s="27"/>
      <c r="K45" s="99"/>
      <c r="L45" s="99"/>
      <c r="N45" s="130"/>
      <c r="O45" s="119"/>
      <c r="P45" s="119"/>
      <c r="Q45" s="80"/>
      <c r="R45" s="80"/>
      <c r="S45" s="80"/>
      <c r="T45" s="80"/>
      <c r="U45" s="80"/>
      <c r="V45" s="80"/>
      <c r="W45" s="71"/>
      <c r="X45" s="62"/>
      <c r="Y45" s="62"/>
      <c r="Z45" s="62"/>
      <c r="AA45" s="31"/>
      <c r="AB45" s="31"/>
    </row>
    <row r="46" spans="1:28" s="11" customFormat="1" ht="21" x14ac:dyDescent="0.3">
      <c r="A46" s="22"/>
      <c r="B46" s="22"/>
      <c r="C46"/>
      <c r="D46"/>
      <c r="E46"/>
      <c r="F46"/>
      <c r="H46" s="19"/>
      <c r="I46" s="27"/>
      <c r="K46" s="99"/>
      <c r="L46" s="99"/>
      <c r="N46" s="130"/>
      <c r="O46" s="119"/>
      <c r="P46" s="119"/>
      <c r="Q46" s="80"/>
      <c r="R46" s="80"/>
      <c r="S46" s="80"/>
      <c r="T46" s="80"/>
      <c r="U46" s="80"/>
      <c r="V46" s="80"/>
      <c r="W46" s="71"/>
      <c r="X46" s="62"/>
      <c r="Y46" s="62"/>
      <c r="Z46" s="62"/>
      <c r="AA46" s="31"/>
      <c r="AB46" s="31"/>
    </row>
    <row r="47" spans="1:28" s="11" customFormat="1" ht="21" x14ac:dyDescent="0.3">
      <c r="A47" s="22"/>
      <c r="B47" s="22"/>
      <c r="C47"/>
      <c r="D47"/>
      <c r="E47"/>
      <c r="F47"/>
      <c r="H47" s="19"/>
      <c r="I47" s="27"/>
      <c r="K47" s="99"/>
      <c r="L47" s="99"/>
      <c r="N47" s="130"/>
      <c r="O47" s="119"/>
      <c r="P47" s="119"/>
      <c r="Q47" s="80"/>
      <c r="R47" s="80"/>
      <c r="S47" s="80"/>
      <c r="T47" s="80"/>
      <c r="U47" s="80"/>
      <c r="V47" s="80"/>
      <c r="W47" s="71"/>
      <c r="X47" s="62"/>
      <c r="Y47" s="62"/>
      <c r="Z47" s="62"/>
      <c r="AA47" s="31"/>
      <c r="AB47" s="31"/>
    </row>
    <row r="48" spans="1:28" s="11" customFormat="1" ht="21" x14ac:dyDescent="0.3">
      <c r="A48" s="22"/>
      <c r="B48" s="22"/>
      <c r="C48"/>
      <c r="D48"/>
      <c r="E48"/>
      <c r="F48"/>
      <c r="H48" s="19"/>
      <c r="I48" s="27"/>
      <c r="K48" s="99"/>
      <c r="L48" s="99"/>
      <c r="N48" s="130"/>
      <c r="O48" s="119"/>
      <c r="P48" s="119"/>
      <c r="Q48" s="80"/>
      <c r="R48" s="80"/>
      <c r="S48" s="80"/>
      <c r="T48" s="80"/>
      <c r="U48" s="80"/>
      <c r="V48" s="80"/>
      <c r="W48" s="71"/>
      <c r="X48" s="62"/>
      <c r="Y48" s="62"/>
      <c r="Z48" s="62"/>
      <c r="AA48" s="31"/>
      <c r="AB48" s="31"/>
    </row>
    <row r="49" spans="1:29" s="11" customFormat="1" ht="21" x14ac:dyDescent="0.3">
      <c r="A49" s="22"/>
      <c r="B49" s="22"/>
      <c r="C49"/>
      <c r="D49"/>
      <c r="E49"/>
      <c r="F49"/>
      <c r="H49" s="19"/>
      <c r="I49" s="27"/>
      <c r="K49" s="99"/>
      <c r="L49" s="99"/>
      <c r="N49" s="130"/>
      <c r="O49" s="119"/>
      <c r="P49" s="119"/>
      <c r="Q49" s="80"/>
      <c r="R49" s="80"/>
      <c r="S49" s="80"/>
      <c r="T49" s="80"/>
      <c r="U49" s="80"/>
      <c r="V49" s="80"/>
      <c r="W49" s="71"/>
      <c r="X49" s="62"/>
      <c r="Y49" s="62"/>
      <c r="Z49" s="62"/>
      <c r="AA49" s="31"/>
      <c r="AB49" s="31"/>
    </row>
    <row r="50" spans="1:29" s="11" customFormat="1" ht="21" x14ac:dyDescent="0.3">
      <c r="A50" s="22"/>
      <c r="B50" s="22"/>
      <c r="C50"/>
      <c r="D50"/>
      <c r="E50"/>
      <c r="F50"/>
      <c r="H50" s="19"/>
      <c r="I50" s="27"/>
      <c r="K50" s="99"/>
      <c r="L50" s="99"/>
      <c r="N50" s="130"/>
      <c r="O50" s="119"/>
      <c r="P50" s="119"/>
      <c r="Q50" s="80"/>
      <c r="R50" s="80"/>
      <c r="S50" s="80"/>
      <c r="T50" s="80"/>
      <c r="U50" s="80"/>
      <c r="V50" s="80"/>
      <c r="W50" s="71"/>
      <c r="X50" s="62"/>
      <c r="Y50" s="62"/>
      <c r="Z50" s="62"/>
      <c r="AA50" s="31"/>
      <c r="AB50" s="31"/>
    </row>
    <row r="51" spans="1:29" s="11" customFormat="1" ht="21" x14ac:dyDescent="0.3">
      <c r="A51" s="22"/>
      <c r="B51" s="22"/>
      <c r="C51"/>
      <c r="D51"/>
      <c r="E51"/>
      <c r="F51"/>
      <c r="H51" s="19"/>
      <c r="I51" s="27"/>
      <c r="K51" s="99"/>
      <c r="L51" s="99"/>
      <c r="N51" s="130"/>
      <c r="O51" s="119"/>
      <c r="P51" s="119"/>
      <c r="Q51" s="80"/>
      <c r="R51" s="80"/>
      <c r="S51" s="80"/>
      <c r="T51" s="80"/>
      <c r="U51" s="80"/>
      <c r="V51" s="80"/>
      <c r="W51" s="71"/>
      <c r="X51" s="62"/>
      <c r="Y51" s="62"/>
      <c r="Z51" s="62"/>
      <c r="AA51" s="31"/>
      <c r="AB51" s="31"/>
    </row>
    <row r="52" spans="1:29" s="11" customFormat="1" ht="21" x14ac:dyDescent="0.3">
      <c r="A52" s="22"/>
      <c r="B52" s="22"/>
      <c r="C52"/>
      <c r="D52"/>
      <c r="E52"/>
      <c r="F52"/>
      <c r="H52" s="19"/>
      <c r="I52" s="27"/>
      <c r="K52" s="99"/>
      <c r="L52" s="99"/>
      <c r="N52" s="130"/>
      <c r="O52" s="119"/>
      <c r="P52" s="119"/>
      <c r="Q52" s="80"/>
      <c r="R52" s="80"/>
      <c r="S52" s="80"/>
      <c r="T52" s="80"/>
      <c r="U52" s="80"/>
      <c r="V52" s="80"/>
      <c r="W52" s="71"/>
      <c r="X52" s="62"/>
      <c r="Y52" s="62"/>
      <c r="Z52" s="62"/>
      <c r="AA52" s="31"/>
      <c r="AB52" s="31"/>
    </row>
    <row r="53" spans="1:29" s="11" customFormat="1" ht="21" x14ac:dyDescent="0.3">
      <c r="A53" s="22"/>
      <c r="B53" s="22"/>
      <c r="C53"/>
      <c r="D53"/>
      <c r="E53"/>
      <c r="F53"/>
      <c r="H53" s="19"/>
      <c r="I53" s="27"/>
      <c r="K53" s="99"/>
      <c r="L53" s="99"/>
      <c r="N53" s="130"/>
      <c r="O53" s="119"/>
      <c r="P53" s="119"/>
      <c r="Q53" s="80"/>
      <c r="R53" s="80"/>
      <c r="S53" s="80"/>
      <c r="T53" s="80"/>
      <c r="U53" s="80"/>
      <c r="V53" s="80"/>
      <c r="W53" s="71"/>
      <c r="X53" s="62"/>
      <c r="Y53" s="62"/>
      <c r="Z53" s="62"/>
      <c r="AA53" s="31"/>
      <c r="AB53" s="31"/>
    </row>
    <row r="54" spans="1:29" s="11" customFormat="1" ht="21" x14ac:dyDescent="0.3">
      <c r="A54" s="22"/>
      <c r="B54" s="22"/>
      <c r="C54"/>
      <c r="D54"/>
      <c r="E54"/>
      <c r="F54"/>
      <c r="H54" s="19"/>
      <c r="I54" s="27"/>
      <c r="K54" s="99"/>
      <c r="L54" s="99"/>
      <c r="N54" s="130"/>
      <c r="O54" s="119"/>
      <c r="P54" s="119"/>
      <c r="Q54" s="80"/>
      <c r="R54" s="80"/>
      <c r="S54" s="80"/>
      <c r="T54" s="80"/>
      <c r="U54" s="80"/>
      <c r="V54" s="80"/>
      <c r="W54" s="71"/>
      <c r="X54" s="62"/>
      <c r="Y54" s="62"/>
      <c r="Z54" s="62"/>
      <c r="AA54" s="31"/>
      <c r="AB54" s="31"/>
    </row>
    <row r="55" spans="1:29" s="11" customFormat="1" ht="21" x14ac:dyDescent="0.3">
      <c r="A55" s="22"/>
      <c r="B55" s="22"/>
      <c r="C55"/>
      <c r="D55"/>
      <c r="E55"/>
      <c r="F55"/>
      <c r="H55" s="19"/>
      <c r="I55" s="27"/>
      <c r="K55" s="99"/>
      <c r="L55" s="99"/>
      <c r="N55" s="130"/>
      <c r="O55" s="119"/>
      <c r="P55" s="119"/>
      <c r="Q55" s="80"/>
      <c r="R55" s="80"/>
      <c r="S55" s="80"/>
      <c r="T55" s="80"/>
      <c r="U55" s="80"/>
      <c r="V55" s="80"/>
      <c r="W55" s="71"/>
      <c r="X55" s="62"/>
      <c r="Y55" s="62"/>
      <c r="Z55" s="62"/>
      <c r="AA55" s="31"/>
      <c r="AB55" s="31"/>
    </row>
    <row r="56" spans="1:29" s="11" customFormat="1" ht="21" x14ac:dyDescent="0.3">
      <c r="A56" s="22"/>
      <c r="B56" s="22"/>
      <c r="C56"/>
      <c r="D56"/>
      <c r="E56"/>
      <c r="F56"/>
      <c r="H56" s="19"/>
      <c r="I56" s="27"/>
      <c r="K56" s="99"/>
      <c r="L56" s="99"/>
      <c r="N56" s="130"/>
      <c r="O56" s="119"/>
      <c r="P56" s="119"/>
      <c r="Q56" s="80"/>
      <c r="R56" s="80"/>
      <c r="S56" s="80"/>
      <c r="T56" s="80"/>
      <c r="U56" s="80"/>
      <c r="V56" s="80"/>
      <c r="W56" s="71"/>
      <c r="X56" s="62"/>
      <c r="Y56" s="62"/>
      <c r="Z56" s="62"/>
      <c r="AA56" s="31"/>
      <c r="AB56" s="31"/>
    </row>
    <row r="57" spans="1:29" s="11" customFormat="1" ht="21" x14ac:dyDescent="0.3">
      <c r="A57" s="22"/>
      <c r="B57" s="22"/>
      <c r="C57"/>
      <c r="D57"/>
      <c r="E57"/>
      <c r="F57"/>
      <c r="H57" s="19"/>
      <c r="I57" s="27"/>
      <c r="K57" s="99"/>
      <c r="L57" s="99"/>
      <c r="N57" s="130"/>
      <c r="O57" s="119"/>
      <c r="P57" s="119"/>
      <c r="Q57" s="80"/>
      <c r="R57" s="80"/>
      <c r="S57" s="80"/>
      <c r="T57" s="80"/>
      <c r="U57" s="80"/>
      <c r="V57" s="80"/>
      <c r="W57" s="71"/>
      <c r="X57" s="62"/>
      <c r="Y57" s="62"/>
      <c r="Z57" s="62"/>
      <c r="AA57" s="31"/>
      <c r="AB57" s="31"/>
    </row>
    <row r="58" spans="1:29" s="11" customFormat="1" ht="21" x14ac:dyDescent="0.3">
      <c r="A58" s="22"/>
      <c r="B58" s="22"/>
      <c r="C58"/>
      <c r="D58"/>
      <c r="E58"/>
      <c r="F58"/>
      <c r="H58" s="19"/>
      <c r="I58" s="27"/>
      <c r="K58" s="99"/>
      <c r="L58" s="99"/>
      <c r="N58" s="130"/>
      <c r="O58" s="119"/>
      <c r="P58" s="119"/>
      <c r="Q58" s="80"/>
      <c r="R58" s="80"/>
      <c r="S58" s="80"/>
      <c r="T58" s="80"/>
      <c r="U58" s="80"/>
      <c r="V58" s="80"/>
      <c r="W58" s="71"/>
      <c r="X58" s="62"/>
      <c r="Y58" s="62"/>
      <c r="Z58" s="62"/>
      <c r="AA58" s="31"/>
      <c r="AB58" s="31"/>
    </row>
    <row r="59" spans="1:29" s="11" customFormat="1" ht="21" x14ac:dyDescent="0.3">
      <c r="A59" s="22"/>
      <c r="B59" s="22"/>
      <c r="C59"/>
      <c r="D59"/>
      <c r="E59"/>
      <c r="F59"/>
      <c r="H59" s="19"/>
      <c r="I59" s="27"/>
      <c r="K59" s="99"/>
      <c r="L59" s="99"/>
      <c r="N59" s="130"/>
      <c r="O59" s="119"/>
      <c r="P59" s="119"/>
      <c r="Q59" s="80"/>
      <c r="R59" s="80"/>
      <c r="S59" s="80"/>
      <c r="T59" s="80"/>
      <c r="U59" s="80"/>
      <c r="V59" s="80"/>
      <c r="W59" s="71"/>
      <c r="X59" s="62"/>
      <c r="Y59" s="62"/>
      <c r="Z59" s="62"/>
      <c r="AA59" s="31"/>
      <c r="AB59" s="31"/>
    </row>
    <row r="60" spans="1:29" s="11" customFormat="1" ht="21" x14ac:dyDescent="0.3">
      <c r="A60" s="22"/>
      <c r="B60" s="22"/>
      <c r="C60"/>
      <c r="D60"/>
      <c r="E60"/>
      <c r="F60"/>
      <c r="H60" s="19"/>
      <c r="I60" s="27"/>
      <c r="K60" s="99"/>
      <c r="L60" s="99"/>
      <c r="N60" s="130"/>
      <c r="O60" s="119"/>
      <c r="P60" s="119"/>
      <c r="Q60" s="80"/>
      <c r="R60" s="80"/>
      <c r="S60" s="80"/>
      <c r="T60" s="80"/>
      <c r="U60" s="80"/>
      <c r="V60" s="80"/>
      <c r="W60" s="71"/>
      <c r="X60" s="62"/>
      <c r="Y60" s="62"/>
      <c r="Z60" s="62"/>
      <c r="AA60" s="31"/>
      <c r="AB60" s="31"/>
    </row>
    <row r="61" spans="1:29" s="11" customFormat="1" ht="21" x14ac:dyDescent="0.3">
      <c r="A61" s="22"/>
      <c r="B61" s="22"/>
      <c r="C61"/>
      <c r="D61"/>
      <c r="E61"/>
      <c r="F61"/>
      <c r="H61" s="19"/>
      <c r="I61" s="27"/>
      <c r="K61" s="99"/>
      <c r="L61" s="99"/>
      <c r="N61" s="130"/>
      <c r="O61" s="119"/>
      <c r="P61" s="119"/>
      <c r="Q61" s="80"/>
      <c r="R61" s="80"/>
      <c r="S61" s="80"/>
      <c r="T61" s="80"/>
      <c r="U61" s="80"/>
      <c r="V61" s="80"/>
      <c r="W61" s="71"/>
      <c r="X61" s="62"/>
      <c r="Y61" s="62"/>
      <c r="Z61" s="62"/>
      <c r="AA61" s="31"/>
      <c r="AB61" s="31"/>
    </row>
    <row r="62" spans="1:29" s="31" customFormat="1" ht="21" x14ac:dyDescent="0.3">
      <c r="A62" s="22"/>
      <c r="B62" s="22"/>
      <c r="C62"/>
      <c r="D62"/>
      <c r="E62"/>
      <c r="F62"/>
      <c r="G62" s="11"/>
      <c r="H62" s="19"/>
      <c r="I62" s="27"/>
      <c r="J62" s="11"/>
      <c r="K62" s="99"/>
      <c r="L62" s="99"/>
      <c r="M62" s="11"/>
      <c r="N62" s="130"/>
      <c r="O62" s="119"/>
      <c r="P62" s="119"/>
      <c r="Q62" s="80"/>
      <c r="R62" s="80"/>
      <c r="S62" s="80"/>
      <c r="T62" s="80"/>
      <c r="U62" s="80"/>
      <c r="V62" s="80"/>
      <c r="W62" s="71"/>
      <c r="X62" s="62"/>
      <c r="Y62" s="62"/>
      <c r="Z62" s="62"/>
      <c r="AC62" s="11"/>
    </row>
    <row r="63" spans="1:29" s="31" customFormat="1" ht="21" x14ac:dyDescent="0.3">
      <c r="A63" s="22"/>
      <c r="B63" s="22"/>
      <c r="C63"/>
      <c r="D63"/>
      <c r="E63"/>
      <c r="F63"/>
      <c r="G63" s="11"/>
      <c r="H63" s="19"/>
      <c r="I63" s="27"/>
      <c r="J63" s="11"/>
      <c r="K63" s="99"/>
      <c r="L63" s="99"/>
      <c r="M63" s="11"/>
      <c r="N63" s="130"/>
      <c r="O63" s="119"/>
      <c r="P63" s="119"/>
      <c r="Q63" s="80"/>
      <c r="R63" s="80"/>
      <c r="S63" s="80"/>
      <c r="T63" s="80"/>
      <c r="U63" s="80"/>
      <c r="V63" s="80"/>
      <c r="W63" s="71"/>
      <c r="X63" s="62"/>
      <c r="Y63" s="62"/>
      <c r="Z63" s="62"/>
      <c r="AC63" s="11"/>
    </row>
    <row r="64" spans="1:29" s="31" customFormat="1" ht="21" x14ac:dyDescent="0.3">
      <c r="A64" s="22"/>
      <c r="B64" s="22"/>
      <c r="C64"/>
      <c r="D64"/>
      <c r="E64"/>
      <c r="F64"/>
      <c r="G64" s="11"/>
      <c r="H64" s="19"/>
      <c r="I64" s="27"/>
      <c r="J64" s="11"/>
      <c r="K64" s="99"/>
      <c r="L64" s="99"/>
      <c r="M64" s="11"/>
      <c r="N64" s="130"/>
      <c r="O64" s="119"/>
      <c r="P64" s="119"/>
      <c r="Q64" s="80"/>
      <c r="R64" s="80"/>
      <c r="S64" s="80"/>
      <c r="T64" s="80"/>
      <c r="U64" s="80"/>
      <c r="V64" s="80"/>
      <c r="W64" s="71"/>
      <c r="X64" s="62"/>
      <c r="Y64" s="62"/>
      <c r="Z64" s="62"/>
      <c r="AC64" s="11"/>
    </row>
    <row r="65" spans="1:29" s="31" customFormat="1" ht="21" x14ac:dyDescent="0.3">
      <c r="A65" s="22"/>
      <c r="B65" s="22"/>
      <c r="C65"/>
      <c r="D65"/>
      <c r="E65"/>
      <c r="F65"/>
      <c r="G65" s="11"/>
      <c r="H65" s="19"/>
      <c r="I65" s="27"/>
      <c r="J65" s="11"/>
      <c r="K65" s="99"/>
      <c r="L65" s="99"/>
      <c r="M65" s="11"/>
      <c r="N65" s="130"/>
      <c r="O65" s="119"/>
      <c r="P65" s="119"/>
      <c r="Q65" s="80"/>
      <c r="R65" s="80"/>
      <c r="S65" s="80"/>
      <c r="T65" s="80"/>
      <c r="U65" s="80"/>
      <c r="V65" s="80"/>
      <c r="W65" s="71"/>
      <c r="X65" s="62"/>
      <c r="Y65" s="62"/>
      <c r="Z65" s="62"/>
      <c r="AC65" s="11"/>
    </row>
    <row r="66" spans="1:29" s="31" customFormat="1" ht="21" x14ac:dyDescent="0.3">
      <c r="A66" s="22"/>
      <c r="B66" s="22"/>
      <c r="C66"/>
      <c r="D66"/>
      <c r="E66"/>
      <c r="F66"/>
      <c r="G66" s="11"/>
      <c r="H66" s="19"/>
      <c r="I66" s="27"/>
      <c r="J66" s="11"/>
      <c r="K66" s="99"/>
      <c r="L66" s="99"/>
      <c r="M66" s="11"/>
      <c r="N66" s="130"/>
      <c r="O66" s="119"/>
      <c r="P66" s="119"/>
      <c r="Q66" s="80"/>
      <c r="R66" s="80"/>
      <c r="S66" s="80"/>
      <c r="T66" s="80"/>
      <c r="U66" s="80"/>
      <c r="V66" s="80"/>
      <c r="W66" s="71"/>
      <c r="X66" s="62"/>
      <c r="Y66" s="62"/>
      <c r="Z66" s="62"/>
      <c r="AC66" s="11"/>
    </row>
    <row r="67" spans="1:29" s="31" customFormat="1" ht="21" x14ac:dyDescent="0.3">
      <c r="A67" s="22"/>
      <c r="B67" s="22"/>
      <c r="C67"/>
      <c r="D67"/>
      <c r="E67"/>
      <c r="F67"/>
      <c r="G67" s="11"/>
      <c r="H67" s="19"/>
      <c r="I67" s="27"/>
      <c r="J67" s="11"/>
      <c r="K67" s="99"/>
      <c r="L67" s="99"/>
      <c r="M67" s="11"/>
      <c r="N67" s="130"/>
      <c r="O67" s="119"/>
      <c r="P67" s="119"/>
      <c r="Q67" s="80"/>
      <c r="R67" s="80"/>
      <c r="S67" s="80"/>
      <c r="T67" s="80"/>
      <c r="U67" s="80"/>
      <c r="V67" s="80"/>
      <c r="W67" s="71"/>
      <c r="X67" s="62"/>
      <c r="Y67" s="62"/>
      <c r="Z67" s="62"/>
      <c r="AC67" s="11"/>
    </row>
    <row r="68" spans="1:29" s="31" customFormat="1" ht="21" x14ac:dyDescent="0.3">
      <c r="A68" s="22"/>
      <c r="B68" s="22"/>
      <c r="C68"/>
      <c r="D68"/>
      <c r="E68"/>
      <c r="F68"/>
      <c r="G68" s="11"/>
      <c r="H68" s="19"/>
      <c r="I68" s="27"/>
      <c r="J68" s="11"/>
      <c r="K68" s="99"/>
      <c r="L68" s="99"/>
      <c r="M68" s="11"/>
      <c r="N68" s="130"/>
      <c r="O68" s="119"/>
      <c r="P68" s="119"/>
      <c r="Q68" s="80"/>
      <c r="R68" s="80"/>
      <c r="S68" s="80"/>
      <c r="T68" s="80"/>
      <c r="U68" s="80"/>
      <c r="V68" s="80"/>
      <c r="W68" s="71"/>
      <c r="X68" s="62"/>
      <c r="Y68" s="62"/>
      <c r="Z68" s="62"/>
      <c r="AC68" s="11"/>
    </row>
    <row r="69" spans="1:29" s="31" customFormat="1" ht="21" x14ac:dyDescent="0.3">
      <c r="A69" s="22"/>
      <c r="B69" s="22"/>
      <c r="C69"/>
      <c r="D69"/>
      <c r="E69"/>
      <c r="F69"/>
      <c r="G69" s="11"/>
      <c r="H69" s="19"/>
      <c r="I69" s="27"/>
      <c r="J69" s="11"/>
      <c r="K69" s="99"/>
      <c r="L69" s="99"/>
      <c r="M69" s="11"/>
      <c r="N69" s="130"/>
      <c r="O69" s="119"/>
      <c r="P69" s="119"/>
      <c r="Q69" s="80"/>
      <c r="R69" s="80"/>
      <c r="S69" s="80"/>
      <c r="T69" s="80"/>
      <c r="U69" s="80"/>
      <c r="V69" s="80"/>
      <c r="W69" s="71"/>
      <c r="X69" s="62"/>
      <c r="Y69" s="62"/>
      <c r="Z69" s="62"/>
      <c r="AC69" s="11"/>
    </row>
    <row r="70" spans="1:29" s="31" customFormat="1" ht="21" x14ac:dyDescent="0.3">
      <c r="A70" s="22"/>
      <c r="B70" s="22"/>
      <c r="C70"/>
      <c r="D70"/>
      <c r="E70"/>
      <c r="F70"/>
      <c r="G70" s="11"/>
      <c r="H70" s="19"/>
      <c r="I70" s="27"/>
      <c r="J70" s="11"/>
      <c r="K70" s="99"/>
      <c r="L70" s="99"/>
      <c r="M70" s="11"/>
      <c r="N70" s="130"/>
      <c r="O70" s="119"/>
      <c r="P70" s="119"/>
      <c r="Q70" s="80"/>
      <c r="R70" s="80"/>
      <c r="S70" s="80"/>
      <c r="T70" s="80"/>
      <c r="U70" s="80"/>
      <c r="V70" s="80"/>
      <c r="W70" s="71"/>
      <c r="X70" s="62"/>
      <c r="Y70" s="62"/>
      <c r="Z70" s="62"/>
      <c r="AC70" s="11"/>
    </row>
    <row r="71" spans="1:29" s="31" customFormat="1" ht="21" x14ac:dyDescent="0.3">
      <c r="A71" s="22"/>
      <c r="B71" s="22"/>
      <c r="C71"/>
      <c r="D71"/>
      <c r="E71"/>
      <c r="F71"/>
      <c r="G71" s="11"/>
      <c r="H71" s="19"/>
      <c r="I71" s="27"/>
      <c r="J71" s="11"/>
      <c r="K71" s="99"/>
      <c r="L71" s="99"/>
      <c r="M71" s="11"/>
      <c r="N71" s="130"/>
      <c r="O71" s="119"/>
      <c r="P71" s="119"/>
      <c r="Q71" s="80"/>
      <c r="R71" s="80"/>
      <c r="S71" s="80"/>
      <c r="T71" s="80"/>
      <c r="U71" s="80"/>
      <c r="V71" s="80"/>
      <c r="W71" s="71"/>
      <c r="X71" s="62"/>
      <c r="Y71" s="62"/>
      <c r="Z71" s="62"/>
      <c r="AC71" s="11"/>
    </row>
    <row r="72" spans="1:29" s="31" customFormat="1" ht="21" x14ac:dyDescent="0.3">
      <c r="A72" s="22"/>
      <c r="B72" s="22"/>
      <c r="C72"/>
      <c r="D72"/>
      <c r="E72"/>
      <c r="F72"/>
      <c r="G72" s="11"/>
      <c r="H72" s="19"/>
      <c r="I72" s="27"/>
      <c r="J72" s="11"/>
      <c r="K72" s="99"/>
      <c r="L72" s="99"/>
      <c r="M72" s="11"/>
      <c r="N72" s="130"/>
      <c r="O72" s="119"/>
      <c r="P72" s="119"/>
      <c r="Q72" s="80"/>
      <c r="R72" s="80"/>
      <c r="S72" s="80"/>
      <c r="T72" s="80"/>
      <c r="U72" s="80"/>
      <c r="V72" s="80"/>
      <c r="W72" s="71"/>
      <c r="X72" s="62"/>
      <c r="Y72" s="62"/>
      <c r="Z72" s="62"/>
      <c r="AC72" s="11"/>
    </row>
    <row r="73" spans="1:29" s="31" customFormat="1" ht="21" x14ac:dyDescent="0.3">
      <c r="A73" s="22"/>
      <c r="B73" s="22"/>
      <c r="C73"/>
      <c r="D73"/>
      <c r="E73"/>
      <c r="F73"/>
      <c r="G73" s="11"/>
      <c r="H73" s="19"/>
      <c r="I73" s="27"/>
      <c r="J73" s="11"/>
      <c r="K73" s="99"/>
      <c r="L73" s="99"/>
      <c r="M73" s="11"/>
      <c r="N73" s="130"/>
      <c r="O73" s="119"/>
      <c r="P73" s="119"/>
      <c r="Q73" s="80"/>
      <c r="R73" s="80"/>
      <c r="S73" s="80"/>
      <c r="T73" s="80"/>
      <c r="U73" s="80"/>
      <c r="V73" s="80"/>
      <c r="W73" s="71"/>
      <c r="X73" s="62"/>
      <c r="Y73" s="62"/>
      <c r="Z73" s="62"/>
      <c r="AC73" s="11"/>
    </row>
    <row r="74" spans="1:29" s="31" customFormat="1" ht="21" x14ac:dyDescent="0.3">
      <c r="A74" s="22"/>
      <c r="B74" s="22"/>
      <c r="C74"/>
      <c r="D74"/>
      <c r="E74"/>
      <c r="F74"/>
      <c r="G74" s="11"/>
      <c r="H74" s="19"/>
      <c r="I74" s="27"/>
      <c r="J74" s="11"/>
      <c r="K74" s="99"/>
      <c r="L74" s="99"/>
      <c r="M74" s="11"/>
      <c r="N74" s="130"/>
      <c r="O74" s="119"/>
      <c r="P74" s="119"/>
      <c r="Q74" s="80"/>
      <c r="R74" s="80"/>
      <c r="S74" s="80"/>
      <c r="T74" s="80"/>
      <c r="U74" s="80"/>
      <c r="V74" s="80"/>
      <c r="W74" s="71"/>
      <c r="X74" s="62"/>
      <c r="Y74" s="62"/>
      <c r="Z74" s="62"/>
      <c r="AC74" s="11"/>
    </row>
    <row r="75" spans="1:29" s="31" customFormat="1" ht="21" x14ac:dyDescent="0.3">
      <c r="A75" s="22"/>
      <c r="B75" s="22"/>
      <c r="C75"/>
      <c r="D75"/>
      <c r="E75"/>
      <c r="F75"/>
      <c r="G75" s="11"/>
      <c r="H75" s="19">
        <f t="shared" ref="H75:I79" si="8">MROUND(K75+5,10)</f>
        <v>10</v>
      </c>
      <c r="I75" s="27">
        <f t="shared" si="8"/>
        <v>2280</v>
      </c>
      <c r="J75" s="11"/>
      <c r="K75" s="99">
        <f>N75*$J$9</f>
        <v>0</v>
      </c>
      <c r="L75" s="99">
        <f>N75*$K$9</f>
        <v>2270.0749999999998</v>
      </c>
      <c r="M75" s="11"/>
      <c r="N75" s="130">
        <v>908.03</v>
      </c>
      <c r="O75" s="119">
        <v>908.03</v>
      </c>
      <c r="P75" s="119">
        <v>908.03</v>
      </c>
      <c r="Q75" s="80">
        <v>908.03</v>
      </c>
      <c r="R75" s="80">
        <v>908.03</v>
      </c>
      <c r="S75" s="80">
        <v>908.03</v>
      </c>
      <c r="T75" s="80">
        <v>908.03</v>
      </c>
      <c r="U75" s="80">
        <v>908.03</v>
      </c>
      <c r="V75" s="80">
        <v>908.03</v>
      </c>
      <c r="W75" s="71">
        <v>908.03</v>
      </c>
      <c r="X75" s="62">
        <v>908.03</v>
      </c>
      <c r="Y75" s="62">
        <v>908.03</v>
      </c>
      <c r="Z75" s="62">
        <v>908.03</v>
      </c>
      <c r="AA75" s="31">
        <v>908.03</v>
      </c>
      <c r="AC75" s="11"/>
    </row>
    <row r="76" spans="1:29" s="31" customFormat="1" ht="21" x14ac:dyDescent="0.3">
      <c r="A76" s="22"/>
      <c r="B76" s="22"/>
      <c r="C76"/>
      <c r="D76"/>
      <c r="E76"/>
      <c r="F76"/>
      <c r="G76" s="11"/>
      <c r="H76" s="19">
        <f t="shared" si="8"/>
        <v>10</v>
      </c>
      <c r="I76" s="27">
        <f t="shared" si="8"/>
        <v>3130</v>
      </c>
      <c r="J76" s="11"/>
      <c r="K76" s="99">
        <f>N76*$J$9</f>
        <v>0</v>
      </c>
      <c r="L76" s="99">
        <f>N76*$K$9</f>
        <v>3120.3500000000004</v>
      </c>
      <c r="M76" s="11"/>
      <c r="N76" s="130">
        <v>1248.1400000000001</v>
      </c>
      <c r="O76" s="119">
        <v>1248.1400000000001</v>
      </c>
      <c r="P76" s="119">
        <v>1248.1400000000001</v>
      </c>
      <c r="Q76" s="80">
        <v>1248.1400000000001</v>
      </c>
      <c r="R76" s="80">
        <v>1248.1400000000001</v>
      </c>
      <c r="S76" s="80">
        <v>1248.1400000000001</v>
      </c>
      <c r="T76" s="80">
        <v>1248.1400000000001</v>
      </c>
      <c r="U76" s="80">
        <v>1248.1400000000001</v>
      </c>
      <c r="V76" s="80">
        <v>1248.1400000000001</v>
      </c>
      <c r="W76" s="71">
        <v>1248.1400000000001</v>
      </c>
      <c r="X76" s="62">
        <v>1248.1400000000001</v>
      </c>
      <c r="Y76" s="62">
        <v>1248.1400000000001</v>
      </c>
      <c r="Z76" s="62">
        <v>1248.1400000000001</v>
      </c>
      <c r="AA76" s="31">
        <v>1248.1400000000001</v>
      </c>
      <c r="AC76" s="11"/>
    </row>
    <row r="77" spans="1:29" s="31" customFormat="1" ht="21" x14ac:dyDescent="0.3">
      <c r="A77" s="22"/>
      <c r="B77" s="22"/>
      <c r="C77"/>
      <c r="D77"/>
      <c r="E77"/>
      <c r="F77"/>
      <c r="G77" s="11"/>
      <c r="H77" s="19">
        <f t="shared" si="8"/>
        <v>10</v>
      </c>
      <c r="I77" s="27">
        <f t="shared" si="8"/>
        <v>3900</v>
      </c>
      <c r="J77" s="11"/>
      <c r="K77" s="99">
        <f>N77*$J$9</f>
        <v>0</v>
      </c>
      <c r="L77" s="99">
        <f>N77*$K$9</f>
        <v>3896.1000000000004</v>
      </c>
      <c r="M77" s="11"/>
      <c r="N77" s="130">
        <v>1558.44</v>
      </c>
      <c r="O77" s="119">
        <v>1558.44</v>
      </c>
      <c r="P77" s="119">
        <v>1558.44</v>
      </c>
      <c r="Q77" s="80">
        <v>1558.44</v>
      </c>
      <c r="R77" s="80">
        <v>1558.44</v>
      </c>
      <c r="S77" s="80">
        <v>1558.44</v>
      </c>
      <c r="T77" s="80">
        <v>1558.44</v>
      </c>
      <c r="U77" s="80">
        <v>1558.44</v>
      </c>
      <c r="V77" s="80">
        <v>1558.44</v>
      </c>
      <c r="W77" s="71">
        <v>1558.44</v>
      </c>
      <c r="X77" s="62">
        <v>1558.44</v>
      </c>
      <c r="Y77" s="62">
        <v>1558.44</v>
      </c>
      <c r="Z77" s="62">
        <v>1558.44</v>
      </c>
      <c r="AA77" s="31">
        <v>1558.44</v>
      </c>
      <c r="AC77" s="11"/>
    </row>
    <row r="78" spans="1:29" s="31" customFormat="1" ht="21" x14ac:dyDescent="0.3">
      <c r="A78" s="22"/>
      <c r="B78" s="22"/>
      <c r="C78"/>
      <c r="D78"/>
      <c r="E78"/>
      <c r="F78"/>
      <c r="G78" s="11"/>
      <c r="H78" s="19">
        <f t="shared" si="8"/>
        <v>10</v>
      </c>
      <c r="I78" s="27">
        <f t="shared" si="8"/>
        <v>4800</v>
      </c>
      <c r="J78" s="11"/>
      <c r="K78" s="99">
        <f>N78*$J$9</f>
        <v>0</v>
      </c>
      <c r="L78" s="99">
        <f>N78*$K$9</f>
        <v>4792.2000000000007</v>
      </c>
      <c r="M78" s="11"/>
      <c r="N78" s="130">
        <v>1916.88</v>
      </c>
      <c r="O78" s="119">
        <v>1916.88</v>
      </c>
      <c r="P78" s="119">
        <v>1916.88</v>
      </c>
      <c r="Q78" s="80">
        <v>1916.88</v>
      </c>
      <c r="R78" s="80">
        <v>1916.88</v>
      </c>
      <c r="S78" s="80">
        <v>1916.88</v>
      </c>
      <c r="T78" s="80">
        <v>1916.88</v>
      </c>
      <c r="U78" s="80">
        <v>1916.88</v>
      </c>
      <c r="V78" s="80">
        <v>1916.88</v>
      </c>
      <c r="W78" s="71">
        <v>1916.88</v>
      </c>
      <c r="X78" s="62">
        <v>1916.88</v>
      </c>
      <c r="Y78" s="62">
        <v>1916.88</v>
      </c>
      <c r="Z78" s="62">
        <v>1916.88</v>
      </c>
      <c r="AA78" s="31">
        <v>1916.88</v>
      </c>
      <c r="AC78" s="11"/>
    </row>
    <row r="79" spans="1:29" s="31" customFormat="1" ht="21" x14ac:dyDescent="0.3">
      <c r="A79" s="22"/>
      <c r="B79" s="22"/>
      <c r="C79"/>
      <c r="D79"/>
      <c r="E79"/>
      <c r="F79"/>
      <c r="G79" s="11"/>
      <c r="H79" s="19">
        <f t="shared" si="8"/>
        <v>10</v>
      </c>
      <c r="I79" s="27">
        <f t="shared" si="8"/>
        <v>7820</v>
      </c>
      <c r="J79" s="11"/>
      <c r="K79" s="99">
        <f>N79*$J$9</f>
        <v>0</v>
      </c>
      <c r="L79" s="99">
        <f>N79*$K$9</f>
        <v>7819.3499999999995</v>
      </c>
      <c r="M79" s="11"/>
      <c r="N79" s="130">
        <v>3127.74</v>
      </c>
      <c r="O79" s="119">
        <v>3127.74</v>
      </c>
      <c r="P79" s="119">
        <v>3127.74</v>
      </c>
      <c r="Q79" s="80">
        <v>3127.74</v>
      </c>
      <c r="R79" s="80">
        <v>3127.74</v>
      </c>
      <c r="S79" s="80">
        <v>3127.74</v>
      </c>
      <c r="T79" s="80">
        <v>3127.74</v>
      </c>
      <c r="U79" s="80">
        <v>3127.74</v>
      </c>
      <c r="V79" s="80">
        <v>3127.74</v>
      </c>
      <c r="W79" s="71">
        <v>3127.74</v>
      </c>
      <c r="X79" s="62">
        <v>3127.74</v>
      </c>
      <c r="Y79" s="62">
        <v>3127.74</v>
      </c>
      <c r="Z79" s="62">
        <v>3127.74</v>
      </c>
      <c r="AA79" s="31">
        <v>3127.74</v>
      </c>
      <c r="AC79" s="11"/>
    </row>
  </sheetData>
  <mergeCells count="2">
    <mergeCell ref="D7:F7"/>
    <mergeCell ref="D9:F9"/>
  </mergeCells>
  <printOptions horizont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&amp;LARTÍCULOS para RIEGO&amp;R"El Origen"</oddHeader>
    <oddFooter>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B66C-6A97-46CB-B513-5186AA62D70E}">
  <dimension ref="A3:AJ78"/>
  <sheetViews>
    <sheetView tabSelected="1" topLeftCell="A11" workbookViewId="0">
      <selection activeCell="D25" sqref="D25"/>
    </sheetView>
  </sheetViews>
  <sheetFormatPr baseColWidth="10" defaultRowHeight="18.75" x14ac:dyDescent="0.3"/>
  <cols>
    <col min="1" max="1" width="8.85546875" style="22" customWidth="1"/>
    <col min="2" max="2" width="6.28515625" style="22" hidden="1" customWidth="1"/>
    <col min="3" max="3" width="0" hidden="1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customWidth="1"/>
    <col min="14" max="14" width="15.7109375" style="137" customWidth="1"/>
    <col min="15" max="15" width="15.7109375" style="130" customWidth="1"/>
    <col min="16" max="16" width="15.7109375" style="119" customWidth="1"/>
    <col min="17" max="17" width="15.7109375" style="119" hidden="1" customWidth="1"/>
    <col min="18" max="20" width="15.7109375" style="80" hidden="1" customWidth="1"/>
    <col min="21" max="23" width="14.140625" style="80" hidden="1" customWidth="1"/>
    <col min="24" max="24" width="14.140625" style="71" hidden="1" customWidth="1"/>
    <col min="25" max="27" width="14.140625" style="62" hidden="1" customWidth="1"/>
    <col min="28" max="28" width="14.140625" style="31" hidden="1" customWidth="1"/>
    <col min="29" max="29" width="18" style="31" customWidth="1"/>
    <col min="30" max="30" width="8.5703125" style="11" customWidth="1"/>
    <col min="31" max="31" width="11.42578125" customWidth="1"/>
  </cols>
  <sheetData>
    <row r="3" spans="1:36" x14ac:dyDescent="0.3">
      <c r="P3" s="119" t="s">
        <v>181</v>
      </c>
      <c r="Q3" s="119" t="s">
        <v>181</v>
      </c>
    </row>
    <row r="4" spans="1:36" ht="21" x14ac:dyDescent="0.35">
      <c r="I4" s="30" t="s">
        <v>172</v>
      </c>
      <c r="J4" s="16"/>
      <c r="K4" s="99">
        <v>2.5</v>
      </c>
      <c r="L4" s="99">
        <v>1.5</v>
      </c>
      <c r="N4" s="138" t="s">
        <v>208</v>
      </c>
      <c r="O4" s="131" t="s">
        <v>208</v>
      </c>
      <c r="P4" s="70" t="s">
        <v>208</v>
      </c>
      <c r="Q4" s="119" t="s">
        <v>182</v>
      </c>
    </row>
    <row r="5" spans="1:36" x14ac:dyDescent="0.3">
      <c r="N5" s="139">
        <v>45663</v>
      </c>
      <c r="O5" s="132">
        <v>45565</v>
      </c>
      <c r="P5" s="125">
        <v>45483</v>
      </c>
      <c r="Y5" s="62" t="s">
        <v>123</v>
      </c>
    </row>
    <row r="6" spans="1:36" ht="20.100000000000001" customHeight="1" x14ac:dyDescent="0.3">
      <c r="N6" s="140">
        <v>45668</v>
      </c>
      <c r="O6" s="133">
        <v>45565</v>
      </c>
      <c r="P6" s="126">
        <v>45483</v>
      </c>
      <c r="Q6" s="120">
        <v>45373</v>
      </c>
      <c r="R6" s="118">
        <v>45351</v>
      </c>
      <c r="S6" s="98">
        <v>45325</v>
      </c>
      <c r="T6" s="81">
        <v>45298</v>
      </c>
      <c r="U6" s="81">
        <v>45276</v>
      </c>
      <c r="V6" s="81">
        <v>45274</v>
      </c>
      <c r="W6" s="81">
        <v>45230</v>
      </c>
      <c r="X6" s="72">
        <v>45222</v>
      </c>
      <c r="Y6" s="59">
        <v>45195</v>
      </c>
      <c r="Z6" s="59">
        <v>45182</v>
      </c>
      <c r="AA6" s="59">
        <v>45163</v>
      </c>
      <c r="AB6" s="50">
        <v>45146</v>
      </c>
      <c r="AC6" s="50"/>
    </row>
    <row r="7" spans="1:36" s="5" customFormat="1" ht="21.95" customHeight="1" x14ac:dyDescent="0.35">
      <c r="A7" s="22"/>
      <c r="B7" s="22"/>
      <c r="D7" s="151" t="s">
        <v>122</v>
      </c>
      <c r="E7" s="152"/>
      <c r="F7" s="153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41"/>
      <c r="O7" s="134"/>
      <c r="P7" s="127"/>
      <c r="Q7" s="121"/>
      <c r="R7" s="82"/>
      <c r="S7" s="82"/>
      <c r="T7" s="82"/>
      <c r="U7" s="82" t="s">
        <v>163</v>
      </c>
      <c r="V7" s="82"/>
      <c r="W7" s="82"/>
      <c r="X7" s="73" t="s">
        <v>131</v>
      </c>
      <c r="Y7" s="60">
        <v>0.32</v>
      </c>
      <c r="Z7" s="60">
        <v>0.32</v>
      </c>
      <c r="AA7" s="60">
        <v>0.25</v>
      </c>
      <c r="AB7" s="32" t="s">
        <v>39</v>
      </c>
      <c r="AC7" s="51"/>
      <c r="AD7" s="12"/>
    </row>
    <row r="8" spans="1:36" s="5" customFormat="1" ht="14.2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41" t="s">
        <v>167</v>
      </c>
      <c r="O8" s="134" t="s">
        <v>167</v>
      </c>
      <c r="P8" s="127" t="s">
        <v>167</v>
      </c>
      <c r="Q8" s="121" t="s">
        <v>167</v>
      </c>
      <c r="R8" s="95" t="s">
        <v>167</v>
      </c>
      <c r="S8" s="95" t="s">
        <v>167</v>
      </c>
      <c r="T8" s="56" t="s">
        <v>164</v>
      </c>
      <c r="U8" s="82" t="s">
        <v>158</v>
      </c>
      <c r="V8" s="82" t="s">
        <v>158</v>
      </c>
      <c r="W8" s="82" t="s">
        <v>158</v>
      </c>
      <c r="X8" s="73" t="s">
        <v>134</v>
      </c>
      <c r="Y8" s="60"/>
      <c r="Z8" s="60"/>
      <c r="AA8" s="60"/>
      <c r="AB8" s="32"/>
      <c r="AC8" s="51"/>
      <c r="AD8" s="12"/>
    </row>
    <row r="9" spans="1:36" s="5" customFormat="1" ht="20.100000000000001" hidden="1" customHeight="1" x14ac:dyDescent="0.35">
      <c r="A9" s="22"/>
      <c r="B9" s="22"/>
      <c r="D9" s="150"/>
      <c r="E9" s="150"/>
      <c r="F9" s="150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42" t="s">
        <v>40</v>
      </c>
      <c r="O9" s="135" t="s">
        <v>40</v>
      </c>
      <c r="P9" s="128" t="s">
        <v>40</v>
      </c>
      <c r="Q9" s="122" t="s">
        <v>40</v>
      </c>
      <c r="R9" s="96" t="s">
        <v>40</v>
      </c>
      <c r="S9" s="96" t="s">
        <v>40</v>
      </c>
      <c r="T9" s="57" t="s">
        <v>40</v>
      </c>
      <c r="U9" s="83" t="s">
        <v>40</v>
      </c>
      <c r="V9" s="83" t="s">
        <v>40</v>
      </c>
      <c r="W9" s="83" t="s">
        <v>40</v>
      </c>
      <c r="X9" s="74" t="s">
        <v>40</v>
      </c>
      <c r="Y9" s="61" t="s">
        <v>40</v>
      </c>
      <c r="Z9" s="61" t="s">
        <v>40</v>
      </c>
      <c r="AA9" s="61" t="s">
        <v>40</v>
      </c>
      <c r="AB9" s="33" t="s">
        <v>40</v>
      </c>
      <c r="AC9" s="52"/>
      <c r="AD9" s="16"/>
    </row>
    <row r="10" spans="1:36" ht="20.100000000000001" customHeight="1" x14ac:dyDescent="0.35">
      <c r="A10" s="22" t="s">
        <v>203</v>
      </c>
      <c r="D10" s="176" t="s">
        <v>171</v>
      </c>
      <c r="E10" s="172">
        <f t="shared" ref="E10:F23" si="0">H10</f>
        <v>1100</v>
      </c>
      <c r="F10" s="173">
        <f t="shared" si="0"/>
        <v>700</v>
      </c>
      <c r="G10" s="105"/>
      <c r="H10" s="27">
        <f>MROUND(K10+48,100)</f>
        <v>1100</v>
      </c>
      <c r="I10" s="27">
        <f>MROUND(L10+48,100)</f>
        <v>700</v>
      </c>
      <c r="J10" s="16"/>
      <c r="K10" s="99">
        <f t="shared" ref="K10:K23" si="1">N10*$K$9</f>
        <v>1005.8249999999999</v>
      </c>
      <c r="L10" s="99">
        <f t="shared" ref="L10:L23" si="2">N10*$L$9</f>
        <v>603.495</v>
      </c>
      <c r="M10" s="16"/>
      <c r="N10" s="143">
        <v>402.33</v>
      </c>
      <c r="O10" s="136">
        <v>402.33</v>
      </c>
      <c r="P10" s="129">
        <v>402.33</v>
      </c>
      <c r="Q10" s="119">
        <v>402.33</v>
      </c>
      <c r="R10" s="97">
        <v>402.33</v>
      </c>
      <c r="S10" s="97">
        <v>402.33</v>
      </c>
      <c r="T10" s="80">
        <f>W10*1.3</f>
        <v>0</v>
      </c>
      <c r="U10" s="80">
        <v>341.25</v>
      </c>
      <c r="V10" s="80">
        <v>262.5</v>
      </c>
      <c r="W10" s="80">
        <f t="shared" ref="W10:W13" si="3">Z10*1.25</f>
        <v>0</v>
      </c>
      <c r="X10" s="71">
        <v>262.5</v>
      </c>
      <c r="Y10" s="62">
        <v>210</v>
      </c>
      <c r="Z10" s="62">
        <v>0</v>
      </c>
      <c r="AA10" s="62">
        <f>AB10*1.25</f>
        <v>0</v>
      </c>
      <c r="AB10" s="34">
        <v>0</v>
      </c>
      <c r="AC10" s="34" t="s">
        <v>95</v>
      </c>
      <c r="AD10" s="16"/>
    </row>
    <row r="11" spans="1:36" ht="20.100000000000001" customHeight="1" x14ac:dyDescent="0.35">
      <c r="A11" s="22" t="s">
        <v>201</v>
      </c>
      <c r="B11" s="22">
        <v>3271</v>
      </c>
      <c r="C11" t="s">
        <v>68</v>
      </c>
      <c r="D11" s="177" t="s">
        <v>6</v>
      </c>
      <c r="E11" s="174">
        <f t="shared" si="0"/>
        <v>32500</v>
      </c>
      <c r="F11" s="175">
        <f t="shared" si="0"/>
        <v>19500</v>
      </c>
      <c r="G11" s="105"/>
      <c r="H11" s="27">
        <f t="shared" ref="H11:I23" si="4">MROUND(K11+48,100)</f>
        <v>32500</v>
      </c>
      <c r="I11" s="27">
        <f t="shared" si="4"/>
        <v>19500</v>
      </c>
      <c r="J11" s="16"/>
      <c r="K11" s="99">
        <f t="shared" si="1"/>
        <v>32500</v>
      </c>
      <c r="L11" s="99">
        <f t="shared" si="2"/>
        <v>19500</v>
      </c>
      <c r="M11" s="16"/>
      <c r="N11" s="143">
        <v>13000</v>
      </c>
      <c r="O11" s="136">
        <v>9775</v>
      </c>
      <c r="P11" s="129">
        <v>9775</v>
      </c>
      <c r="Q11" s="31">
        <v>9500</v>
      </c>
      <c r="R11" s="80">
        <v>6365.6950500000003</v>
      </c>
      <c r="S11" s="80">
        <v>6365.6950500000003</v>
      </c>
      <c r="T11" s="80">
        <f t="shared" ref="T11:T23" si="5">W11*1.3</f>
        <v>6365.6950500000003</v>
      </c>
      <c r="U11" s="80">
        <v>6365.6950500000003</v>
      </c>
      <c r="V11" s="80">
        <v>4896.6885000000002</v>
      </c>
      <c r="W11" s="80">
        <f t="shared" si="3"/>
        <v>4896.6885000000002</v>
      </c>
      <c r="X11" s="71">
        <v>4896.6885000000002</v>
      </c>
      <c r="Y11" s="62">
        <v>3917.3508000000002</v>
      </c>
      <c r="Z11" s="62">
        <v>3917.3508000000002</v>
      </c>
      <c r="AA11" s="62">
        <f>AB11*1.25</f>
        <v>3709.6125000000002</v>
      </c>
      <c r="AB11" s="58">
        <v>2967.69</v>
      </c>
      <c r="AC11" s="34" t="s">
        <v>94</v>
      </c>
      <c r="AD11" s="16"/>
    </row>
    <row r="12" spans="1:36" ht="20.100000000000001" customHeight="1" x14ac:dyDescent="0.35">
      <c r="A12" s="22" t="s">
        <v>201</v>
      </c>
      <c r="B12" s="22">
        <v>3259</v>
      </c>
      <c r="C12" t="s">
        <v>67</v>
      </c>
      <c r="D12" s="176" t="s">
        <v>7</v>
      </c>
      <c r="E12" s="172">
        <f t="shared" si="0"/>
        <v>25000</v>
      </c>
      <c r="F12" s="173">
        <f t="shared" si="0"/>
        <v>15000</v>
      </c>
      <c r="G12" s="105"/>
      <c r="H12" s="27">
        <f t="shared" si="4"/>
        <v>25000</v>
      </c>
      <c r="I12" s="27">
        <f t="shared" si="4"/>
        <v>15000</v>
      </c>
      <c r="J12" s="16"/>
      <c r="K12" s="99">
        <f t="shared" si="1"/>
        <v>25000</v>
      </c>
      <c r="L12" s="99">
        <f t="shared" si="2"/>
        <v>15000</v>
      </c>
      <c r="M12" s="16"/>
      <c r="N12" s="138">
        <v>10000</v>
      </c>
      <c r="O12" s="131">
        <v>9545</v>
      </c>
      <c r="P12" s="129">
        <v>9545</v>
      </c>
      <c r="Q12" s="31">
        <v>5800</v>
      </c>
      <c r="R12" s="80">
        <v>4736.8249500000002</v>
      </c>
      <c r="S12" s="80">
        <v>4736.8249500000002</v>
      </c>
      <c r="T12" s="80">
        <f t="shared" si="5"/>
        <v>4736.8249500000002</v>
      </c>
      <c r="U12" s="80">
        <v>4736.8249500000002</v>
      </c>
      <c r="V12" s="80">
        <v>3643.7114999999999</v>
      </c>
      <c r="W12" s="80">
        <f t="shared" si="3"/>
        <v>3643.7114999999999</v>
      </c>
      <c r="X12" s="71">
        <v>3643.7114999999999</v>
      </c>
      <c r="Y12" s="62">
        <v>2914.9692</v>
      </c>
      <c r="Z12" s="62">
        <v>2914.9692</v>
      </c>
      <c r="AA12" s="62">
        <f>AB12*1.25</f>
        <v>2760.3874999999998</v>
      </c>
      <c r="AB12" s="58">
        <v>2208.31</v>
      </c>
      <c r="AC12" s="34" t="s">
        <v>94</v>
      </c>
      <c r="AD12" s="16"/>
    </row>
    <row r="13" spans="1:36" ht="20.100000000000001" customHeight="1" x14ac:dyDescent="0.35">
      <c r="A13" s="22" t="s">
        <v>201</v>
      </c>
      <c r="B13" s="22">
        <v>3259</v>
      </c>
      <c r="C13" t="s">
        <v>67</v>
      </c>
      <c r="D13" s="176" t="s">
        <v>92</v>
      </c>
      <c r="E13" s="172">
        <f t="shared" si="0"/>
        <v>27500</v>
      </c>
      <c r="F13" s="173">
        <f t="shared" si="0"/>
        <v>16500</v>
      </c>
      <c r="G13" s="105"/>
      <c r="H13" s="27">
        <f t="shared" si="4"/>
        <v>27500</v>
      </c>
      <c r="I13" s="27">
        <f t="shared" si="4"/>
        <v>16500</v>
      </c>
      <c r="J13" s="16"/>
      <c r="K13" s="99">
        <f t="shared" si="1"/>
        <v>27500</v>
      </c>
      <c r="L13" s="99">
        <f t="shared" si="2"/>
        <v>16500</v>
      </c>
      <c r="M13" s="16"/>
      <c r="N13" s="138">
        <v>11000</v>
      </c>
      <c r="O13" s="131">
        <v>10350</v>
      </c>
      <c r="P13" s="129">
        <v>10350</v>
      </c>
      <c r="Q13" s="31">
        <v>8500</v>
      </c>
      <c r="R13" s="80">
        <v>5354.6707500000002</v>
      </c>
      <c r="S13" s="80">
        <v>5354.6707500000002</v>
      </c>
      <c r="T13" s="80">
        <f t="shared" si="5"/>
        <v>5354.6707500000002</v>
      </c>
      <c r="U13" s="80">
        <v>5354.6707500000002</v>
      </c>
      <c r="V13" s="80">
        <v>4118.9775</v>
      </c>
      <c r="W13" s="80">
        <f t="shared" si="3"/>
        <v>4118.9775</v>
      </c>
      <c r="X13" s="71">
        <v>4118.9775</v>
      </c>
      <c r="Y13" s="62">
        <v>3295.1820000000002</v>
      </c>
      <c r="Z13" s="62">
        <v>3295.1820000000002</v>
      </c>
      <c r="AA13" s="62">
        <f>AB13*1.25</f>
        <v>3120.4375</v>
      </c>
      <c r="AB13" s="58">
        <v>2496.35</v>
      </c>
      <c r="AC13" s="34" t="s">
        <v>93</v>
      </c>
      <c r="AD13" s="16"/>
    </row>
    <row r="14" spans="1:36" ht="20.100000000000001" customHeight="1" x14ac:dyDescent="0.35">
      <c r="A14" s="22" t="s">
        <v>201</v>
      </c>
      <c r="D14" s="176" t="s">
        <v>137</v>
      </c>
      <c r="E14" s="172">
        <f t="shared" si="0"/>
        <v>36900</v>
      </c>
      <c r="F14" s="173">
        <f t="shared" si="0"/>
        <v>22200</v>
      </c>
      <c r="G14" s="105"/>
      <c r="H14" s="27">
        <f t="shared" si="4"/>
        <v>36900</v>
      </c>
      <c r="I14" s="27">
        <f t="shared" si="4"/>
        <v>22200</v>
      </c>
      <c r="J14" s="16"/>
      <c r="K14" s="99">
        <f t="shared" si="1"/>
        <v>36867.1875</v>
      </c>
      <c r="L14" s="99">
        <f t="shared" si="2"/>
        <v>22120.3125</v>
      </c>
      <c r="M14" s="16"/>
      <c r="N14" s="155">
        <f>V14*1.3</f>
        <v>14746.875</v>
      </c>
      <c r="O14" s="131">
        <f>W14*1.3</f>
        <v>14746.875</v>
      </c>
      <c r="P14" s="129">
        <f>W14*1.3</f>
        <v>14746.875</v>
      </c>
      <c r="Q14" s="119">
        <f t="shared" ref="Q14:Q21" si="6">W14*1.3</f>
        <v>14746.875</v>
      </c>
      <c r="R14" s="80">
        <v>14746.875</v>
      </c>
      <c r="S14" s="80">
        <v>14746.875</v>
      </c>
      <c r="T14" s="80">
        <f t="shared" si="5"/>
        <v>14746.875</v>
      </c>
      <c r="U14" s="80">
        <v>14746.875</v>
      </c>
      <c r="V14" s="80">
        <v>11343.75</v>
      </c>
      <c r="W14" s="80">
        <v>11343.75</v>
      </c>
      <c r="X14" s="71">
        <v>11343.75</v>
      </c>
      <c r="AB14" s="58"/>
      <c r="AC14" s="34"/>
      <c r="AD14" s="16"/>
    </row>
    <row r="15" spans="1:36" ht="20.100000000000001" customHeight="1" x14ac:dyDescent="0.35">
      <c r="A15" s="22" t="s">
        <v>198</v>
      </c>
      <c r="D15" s="176" t="s">
        <v>212</v>
      </c>
      <c r="E15" s="172">
        <f>H15</f>
        <v>3500</v>
      </c>
      <c r="F15" s="173">
        <f>I15</f>
        <v>2100</v>
      </c>
      <c r="G15" s="105"/>
      <c r="H15" s="27">
        <f>MROUND(K15+48,100)</f>
        <v>3500</v>
      </c>
      <c r="I15" s="27">
        <f>MROUND(L15+48,100)</f>
        <v>2100</v>
      </c>
      <c r="J15" s="16"/>
      <c r="K15" s="99">
        <f>N15*[1]Herram110125!$K$9</f>
        <v>3500</v>
      </c>
      <c r="L15" s="99">
        <f>N15*[1]Herram110125!$L$9</f>
        <v>2100</v>
      </c>
      <c r="M15" s="65"/>
      <c r="N15" s="155">
        <v>1400</v>
      </c>
      <c r="O15" s="156"/>
      <c r="P15" s="156"/>
      <c r="Q15" s="156"/>
      <c r="R15" s="156"/>
      <c r="S15" s="157"/>
      <c r="T15" s="158"/>
      <c r="U15" s="159"/>
      <c r="V15" s="159"/>
      <c r="W15" s="160"/>
      <c r="X15" s="159"/>
      <c r="Y15" s="159"/>
      <c r="Z15" s="159"/>
      <c r="AA15" s="161"/>
      <c r="AB15" s="162"/>
      <c r="AC15" s="162"/>
      <c r="AD15" s="163"/>
      <c r="AE15" s="160"/>
      <c r="AF15" s="164"/>
      <c r="AG15" s="165"/>
      <c r="AH15" s="166"/>
      <c r="AI15" s="166"/>
      <c r="AJ15" s="166"/>
    </row>
    <row r="16" spans="1:36" ht="20.100000000000001" customHeight="1" x14ac:dyDescent="0.35">
      <c r="A16" s="154" t="s">
        <v>189</v>
      </c>
      <c r="B16" s="22">
        <v>1254</v>
      </c>
      <c r="C16" t="s">
        <v>75</v>
      </c>
      <c r="D16" s="176" t="s">
        <v>180</v>
      </c>
      <c r="E16" s="172">
        <f>H16</f>
        <v>90200</v>
      </c>
      <c r="F16" s="173">
        <f>I16</f>
        <v>54200</v>
      </c>
      <c r="G16" s="105"/>
      <c r="H16" s="27">
        <f>MROUND(K16+48,100)</f>
        <v>90200</v>
      </c>
      <c r="I16" s="27">
        <f>MROUND(L16+48,100)</f>
        <v>54200</v>
      </c>
      <c r="J16" s="16"/>
      <c r="K16" s="99">
        <f>N16*[1]Herram110125!$K$9</f>
        <v>90191.55</v>
      </c>
      <c r="L16" s="99">
        <f>N16*[1]Herram110125!$L$9</f>
        <v>54114.930000000008</v>
      </c>
      <c r="M16" s="16"/>
      <c r="N16" s="155">
        <v>36076.620000000003</v>
      </c>
      <c r="O16" s="167"/>
      <c r="P16" s="167"/>
      <c r="Q16" s="167"/>
      <c r="R16" s="168"/>
      <c r="S16" s="157"/>
      <c r="T16" s="169"/>
      <c r="U16" s="170"/>
      <c r="V16" s="170"/>
      <c r="W16" s="160"/>
      <c r="X16" s="159"/>
      <c r="Y16" s="159"/>
      <c r="Z16" s="159"/>
      <c r="AA16" s="161"/>
      <c r="AB16" s="163"/>
      <c r="AC16" s="163"/>
      <c r="AD16" s="163"/>
      <c r="AE16" s="160"/>
      <c r="AF16" s="164"/>
      <c r="AG16" s="165"/>
      <c r="AH16" s="166"/>
      <c r="AI16" s="166"/>
      <c r="AJ16" s="166"/>
    </row>
    <row r="17" spans="1:36" ht="20.100000000000001" customHeight="1" x14ac:dyDescent="0.35">
      <c r="A17" s="154" t="s">
        <v>189</v>
      </c>
      <c r="B17" s="22">
        <v>1254</v>
      </c>
      <c r="C17" t="s">
        <v>75</v>
      </c>
      <c r="D17" s="176" t="s">
        <v>21</v>
      </c>
      <c r="E17" s="172">
        <f>H17</f>
        <v>33100</v>
      </c>
      <c r="F17" s="173">
        <f>I17</f>
        <v>19900</v>
      </c>
      <c r="G17" s="105"/>
      <c r="H17" s="27">
        <f>MROUND(K17+48,100)</f>
        <v>33100</v>
      </c>
      <c r="I17" s="27">
        <f>MROUND(L17+48,100)</f>
        <v>19900</v>
      </c>
      <c r="J17" s="16"/>
      <c r="K17" s="99">
        <f>N17*[1]Herram110125!$K$9</f>
        <v>33052.5</v>
      </c>
      <c r="L17" s="99">
        <f>N17*[1]Herram110125!$L$9</f>
        <v>19831.5</v>
      </c>
      <c r="M17" s="16"/>
      <c r="N17" s="155">
        <v>13221</v>
      </c>
      <c r="O17" s="167"/>
      <c r="P17" s="167"/>
      <c r="Q17" s="167"/>
      <c r="R17" s="168"/>
      <c r="S17" s="157"/>
      <c r="T17" s="169"/>
      <c r="U17" s="170"/>
      <c r="V17" s="170"/>
      <c r="W17" s="160"/>
      <c r="X17" s="159"/>
      <c r="Y17" s="159"/>
      <c r="Z17" s="159"/>
      <c r="AA17" s="161"/>
      <c r="AB17" s="163"/>
      <c r="AC17" s="163"/>
      <c r="AD17" s="163"/>
      <c r="AE17" s="160"/>
      <c r="AF17" s="164"/>
      <c r="AG17" s="165"/>
      <c r="AH17" s="166"/>
      <c r="AI17" s="166"/>
      <c r="AJ17" s="166"/>
    </row>
    <row r="18" spans="1:36" ht="20.100000000000001" customHeight="1" x14ac:dyDescent="0.35">
      <c r="A18" s="22" t="s">
        <v>211</v>
      </c>
      <c r="D18" s="176" t="s">
        <v>209</v>
      </c>
      <c r="E18" s="172">
        <f t="shared" si="0"/>
        <v>22300</v>
      </c>
      <c r="F18" s="173">
        <f t="shared" si="0"/>
        <v>13400</v>
      </c>
      <c r="G18" s="105"/>
      <c r="H18" s="27">
        <f t="shared" si="4"/>
        <v>22300</v>
      </c>
      <c r="I18" s="27">
        <f t="shared" si="4"/>
        <v>13400</v>
      </c>
      <c r="J18" s="16"/>
      <c r="K18" s="99">
        <f t="shared" si="1"/>
        <v>22232.5</v>
      </c>
      <c r="L18" s="99">
        <f t="shared" si="2"/>
        <v>13339.5</v>
      </c>
      <c r="M18" s="16"/>
      <c r="N18" s="138">
        <v>8893</v>
      </c>
      <c r="O18" s="131">
        <v>8893</v>
      </c>
      <c r="P18" s="129">
        <v>8893</v>
      </c>
      <c r="AB18" s="34"/>
      <c r="AC18" s="34"/>
      <c r="AD18" s="16"/>
    </row>
    <row r="19" spans="1:36" ht="20.100000000000001" customHeight="1" x14ac:dyDescent="0.35">
      <c r="A19" s="22" t="s">
        <v>211</v>
      </c>
      <c r="D19" s="176" t="s">
        <v>210</v>
      </c>
      <c r="E19" s="172">
        <f t="shared" si="0"/>
        <v>31400</v>
      </c>
      <c r="F19" s="173">
        <f t="shared" si="0"/>
        <v>18800</v>
      </c>
      <c r="G19" s="105"/>
      <c r="H19" s="27">
        <f t="shared" si="4"/>
        <v>31400</v>
      </c>
      <c r="I19" s="27">
        <f t="shared" si="4"/>
        <v>18800</v>
      </c>
      <c r="J19" s="16"/>
      <c r="K19" s="99">
        <f t="shared" si="1"/>
        <v>31325</v>
      </c>
      <c r="L19" s="99">
        <f t="shared" si="2"/>
        <v>18795</v>
      </c>
      <c r="M19" s="16"/>
      <c r="N19" s="138">
        <v>12530</v>
      </c>
      <c r="O19" s="131">
        <v>12530</v>
      </c>
      <c r="P19" s="129">
        <v>12530</v>
      </c>
      <c r="AB19" s="34"/>
      <c r="AC19" s="34"/>
      <c r="AD19" s="16"/>
    </row>
    <row r="20" spans="1:36" ht="20.100000000000001" customHeight="1" x14ac:dyDescent="0.35">
      <c r="A20" s="22" t="s">
        <v>42</v>
      </c>
      <c r="B20" s="22" t="s">
        <v>44</v>
      </c>
      <c r="D20" s="176" t="s">
        <v>24</v>
      </c>
      <c r="E20" s="172">
        <f t="shared" si="0"/>
        <v>3500</v>
      </c>
      <c r="F20" s="173">
        <f t="shared" si="0"/>
        <v>2100</v>
      </c>
      <c r="G20" s="105"/>
      <c r="H20" s="27">
        <f t="shared" si="4"/>
        <v>3500</v>
      </c>
      <c r="I20" s="27">
        <f t="shared" si="4"/>
        <v>2100</v>
      </c>
      <c r="J20" s="16"/>
      <c r="K20" s="99">
        <f t="shared" si="1"/>
        <v>3493.75</v>
      </c>
      <c r="L20" s="99">
        <f t="shared" si="2"/>
        <v>2096.25</v>
      </c>
      <c r="M20" s="16"/>
      <c r="N20" s="137">
        <f>V20*1.3</f>
        <v>1397.5</v>
      </c>
      <c r="O20" s="130">
        <f>W20*1.3</f>
        <v>1397.5</v>
      </c>
      <c r="P20" s="119">
        <f>W20*1.3</f>
        <v>1397.5</v>
      </c>
      <c r="Q20" s="119">
        <f t="shared" si="6"/>
        <v>1397.5</v>
      </c>
      <c r="R20" s="80">
        <v>1397.5</v>
      </c>
      <c r="S20" s="80">
        <v>1397.5</v>
      </c>
      <c r="T20" s="80">
        <f t="shared" si="5"/>
        <v>1397.5</v>
      </c>
      <c r="U20" s="80">
        <v>1397.5</v>
      </c>
      <c r="V20" s="80">
        <v>1075</v>
      </c>
      <c r="W20" s="80">
        <v>1075</v>
      </c>
      <c r="X20" s="71">
        <v>1075</v>
      </c>
      <c r="Y20" s="62">
        <v>0</v>
      </c>
      <c r="Z20" s="62">
        <v>0</v>
      </c>
      <c r="AA20" s="62">
        <f t="shared" ref="AA20" si="7">AB20*1.25</f>
        <v>0</v>
      </c>
      <c r="AB20" s="34">
        <v>0</v>
      </c>
      <c r="AC20" s="34"/>
      <c r="AD20" s="16"/>
    </row>
    <row r="21" spans="1:36" ht="20.100000000000001" customHeight="1" x14ac:dyDescent="0.35">
      <c r="D21" s="176" t="s">
        <v>132</v>
      </c>
      <c r="E21" s="172">
        <f t="shared" si="0"/>
        <v>2000</v>
      </c>
      <c r="F21" s="173">
        <f t="shared" si="0"/>
        <v>1200</v>
      </c>
      <c r="G21" s="105"/>
      <c r="H21" s="27">
        <f t="shared" si="4"/>
        <v>2000</v>
      </c>
      <c r="I21" s="27">
        <f t="shared" si="4"/>
        <v>1200</v>
      </c>
      <c r="J21" s="16"/>
      <c r="K21" s="99">
        <f t="shared" si="1"/>
        <v>1956.5</v>
      </c>
      <c r="L21" s="99">
        <f t="shared" si="2"/>
        <v>1173.9000000000001</v>
      </c>
      <c r="M21" s="16"/>
      <c r="N21" s="137">
        <f>V21*1.3</f>
        <v>782.6</v>
      </c>
      <c r="O21" s="130">
        <f>W21*1.3</f>
        <v>782.6</v>
      </c>
      <c r="P21" s="119">
        <f>W21*1.3</f>
        <v>782.6</v>
      </c>
      <c r="Q21" s="119">
        <f t="shared" si="6"/>
        <v>782.6</v>
      </c>
      <c r="R21" s="80">
        <v>782.6</v>
      </c>
      <c r="S21" s="80">
        <v>782.6</v>
      </c>
      <c r="T21" s="80">
        <f t="shared" si="5"/>
        <v>782.6</v>
      </c>
      <c r="U21" s="80">
        <v>782.6</v>
      </c>
      <c r="V21" s="80">
        <v>602</v>
      </c>
      <c r="W21" s="80">
        <v>602</v>
      </c>
      <c r="X21" s="71">
        <v>602</v>
      </c>
      <c r="AB21" s="34"/>
      <c r="AC21" s="34"/>
      <c r="AD21" s="16"/>
    </row>
    <row r="22" spans="1:36" ht="20.100000000000001" customHeight="1" x14ac:dyDescent="0.35">
      <c r="A22" s="22" t="s">
        <v>189</v>
      </c>
      <c r="B22" s="22" t="s">
        <v>53</v>
      </c>
      <c r="C22" t="s">
        <v>77</v>
      </c>
      <c r="D22" s="176" t="s">
        <v>26</v>
      </c>
      <c r="E22" s="172">
        <f t="shared" si="0"/>
        <v>2300</v>
      </c>
      <c r="F22" s="173">
        <f t="shared" si="0"/>
        <v>1400</v>
      </c>
      <c r="G22" s="105"/>
      <c r="H22" s="27">
        <f t="shared" si="4"/>
        <v>2300</v>
      </c>
      <c r="I22" s="27">
        <f t="shared" si="4"/>
        <v>1400</v>
      </c>
      <c r="J22" s="16"/>
      <c r="K22" s="99">
        <f t="shared" si="1"/>
        <v>2242.5</v>
      </c>
      <c r="L22" s="99">
        <f t="shared" si="2"/>
        <v>1345.5</v>
      </c>
      <c r="M22" s="65">
        <v>0.313</v>
      </c>
      <c r="N22" s="143">
        <v>897</v>
      </c>
      <c r="O22" s="136">
        <v>897</v>
      </c>
      <c r="P22" s="129">
        <v>800.28</v>
      </c>
      <c r="Q22" s="97">
        <v>702.25</v>
      </c>
      <c r="R22" s="97">
        <v>845</v>
      </c>
      <c r="S22" s="97">
        <v>845</v>
      </c>
      <c r="T22" s="80">
        <f t="shared" si="5"/>
        <v>699.07500000000005</v>
      </c>
      <c r="U22" s="80">
        <v>731.9</v>
      </c>
      <c r="V22" s="80">
        <v>563</v>
      </c>
      <c r="W22" s="80">
        <f>Z22*1.25</f>
        <v>537.75</v>
      </c>
      <c r="X22" s="71">
        <v>537.75</v>
      </c>
      <c r="Y22" s="64">
        <v>430.2</v>
      </c>
      <c r="Z22" s="64">
        <v>430.2</v>
      </c>
      <c r="AA22" s="62">
        <f>AB22*1.25</f>
        <v>409.5</v>
      </c>
      <c r="AB22" s="58">
        <v>327.60000000000002</v>
      </c>
      <c r="AC22" s="34" t="s">
        <v>97</v>
      </c>
      <c r="AD22" s="16"/>
    </row>
    <row r="23" spans="1:36" ht="20.100000000000001" customHeight="1" x14ac:dyDescent="0.35">
      <c r="A23" s="22" t="s">
        <v>200</v>
      </c>
      <c r="B23" s="22" t="s">
        <v>52</v>
      </c>
      <c r="C23" t="s">
        <v>78</v>
      </c>
      <c r="D23" s="176" t="s">
        <v>27</v>
      </c>
      <c r="E23" s="172">
        <f t="shared" si="0"/>
        <v>5000</v>
      </c>
      <c r="F23" s="173">
        <f t="shared" si="0"/>
        <v>3000</v>
      </c>
      <c r="G23" s="105"/>
      <c r="H23" s="27">
        <f t="shared" si="4"/>
        <v>5000</v>
      </c>
      <c r="I23" s="27">
        <f t="shared" si="4"/>
        <v>3000</v>
      </c>
      <c r="J23" s="16"/>
      <c r="K23" s="99">
        <f t="shared" si="1"/>
        <v>5000</v>
      </c>
      <c r="L23" s="99">
        <f t="shared" si="2"/>
        <v>3000</v>
      </c>
      <c r="M23" s="16"/>
      <c r="N23" s="143">
        <v>2000</v>
      </c>
      <c r="O23" s="136">
        <v>706</v>
      </c>
      <c r="P23" s="129">
        <v>579.6</v>
      </c>
      <c r="Q23" s="119">
        <v>1664</v>
      </c>
      <c r="R23" s="97">
        <v>1664</v>
      </c>
      <c r="S23" s="97">
        <v>1664</v>
      </c>
      <c r="T23" s="80">
        <f t="shared" si="5"/>
        <v>1378.3770000000004</v>
      </c>
      <c r="U23" s="80">
        <v>1378.3770000000004</v>
      </c>
      <c r="V23" s="80">
        <v>1060.2900000000002</v>
      </c>
      <c r="W23" s="80">
        <f>Z23*1.25</f>
        <v>1060.2900000000002</v>
      </c>
      <c r="X23" s="71">
        <v>1060.2900000000002</v>
      </c>
      <c r="Y23" s="62">
        <v>848.23200000000008</v>
      </c>
      <c r="Z23" s="62">
        <v>848.23200000000008</v>
      </c>
      <c r="AA23" s="62">
        <f>AB23*1.25</f>
        <v>803.25</v>
      </c>
      <c r="AB23" s="58">
        <v>642.6</v>
      </c>
      <c r="AC23" s="34" t="s">
        <v>97</v>
      </c>
      <c r="AD23" s="16"/>
    </row>
    <row r="24" spans="1:36" s="11" customFormat="1" ht="21" x14ac:dyDescent="0.3">
      <c r="A24" s="22"/>
      <c r="B24" s="22"/>
      <c r="C24"/>
      <c r="D24"/>
      <c r="E24"/>
      <c r="F24" s="171">
        <f ca="1">TODAY()</f>
        <v>45669</v>
      </c>
      <c r="H24" s="19"/>
      <c r="I24" s="27"/>
      <c r="K24" s="99"/>
      <c r="L24" s="99"/>
      <c r="N24" s="137"/>
      <c r="O24" s="130"/>
      <c r="P24" s="119"/>
      <c r="Q24" s="119"/>
      <c r="R24" s="80"/>
      <c r="S24" s="80"/>
      <c r="T24" s="80"/>
      <c r="U24" s="80"/>
      <c r="V24" s="80"/>
      <c r="W24" s="80"/>
      <c r="X24" s="71"/>
      <c r="Y24" s="62"/>
      <c r="Z24" s="62"/>
      <c r="AA24" s="62"/>
      <c r="AB24" s="31"/>
      <c r="AC24" s="31"/>
    </row>
    <row r="25" spans="1:36" s="11" customFormat="1" ht="21" x14ac:dyDescent="0.3">
      <c r="A25" s="22"/>
      <c r="B25" s="22"/>
      <c r="C25"/>
      <c r="D25"/>
      <c r="E25"/>
      <c r="F25"/>
      <c r="H25" s="19"/>
      <c r="I25" s="27"/>
      <c r="K25" s="99"/>
      <c r="L25" s="99"/>
      <c r="N25" s="137"/>
      <c r="O25" s="130"/>
      <c r="P25" s="119"/>
      <c r="Q25" s="119"/>
      <c r="R25" s="80"/>
      <c r="S25" s="80"/>
      <c r="T25" s="80"/>
      <c r="U25" s="80"/>
      <c r="V25" s="80"/>
      <c r="W25" s="80"/>
      <c r="X25" s="71"/>
      <c r="Y25" s="62"/>
      <c r="Z25" s="62"/>
      <c r="AA25" s="62"/>
      <c r="AB25" s="31"/>
      <c r="AC25" s="31"/>
    </row>
    <row r="26" spans="1:36" s="11" customFormat="1" ht="21" x14ac:dyDescent="0.3">
      <c r="A26" s="22"/>
      <c r="B26" s="22"/>
      <c r="C26"/>
      <c r="D26"/>
      <c r="E26"/>
      <c r="F26"/>
      <c r="H26" s="19"/>
      <c r="I26" s="27"/>
      <c r="K26" s="99"/>
      <c r="L26" s="99"/>
      <c r="N26" s="137"/>
      <c r="O26" s="130"/>
      <c r="P26" s="119"/>
      <c r="Q26" s="119"/>
      <c r="R26" s="80"/>
      <c r="S26" s="80"/>
      <c r="T26" s="80"/>
      <c r="U26" s="80"/>
      <c r="V26" s="80"/>
      <c r="W26" s="80"/>
      <c r="X26" s="71"/>
      <c r="Y26" s="62"/>
      <c r="Z26" s="62"/>
      <c r="AA26" s="62"/>
      <c r="AB26" s="31"/>
      <c r="AC26" s="31"/>
    </row>
    <row r="27" spans="1:36" s="11" customFormat="1" ht="21" x14ac:dyDescent="0.3">
      <c r="A27" s="22"/>
      <c r="B27" s="22"/>
      <c r="C27"/>
      <c r="D27"/>
      <c r="E27"/>
      <c r="F27"/>
      <c r="H27" s="19"/>
      <c r="I27" s="27"/>
      <c r="K27" s="99"/>
      <c r="L27" s="99"/>
      <c r="N27" s="137"/>
      <c r="O27" s="130"/>
      <c r="P27" s="119"/>
      <c r="Q27" s="119"/>
      <c r="R27" s="80"/>
      <c r="S27" s="80"/>
      <c r="T27" s="80"/>
      <c r="U27" s="80"/>
      <c r="V27" s="80"/>
      <c r="W27" s="80"/>
      <c r="X27" s="71"/>
      <c r="Y27" s="62"/>
      <c r="Z27" s="62"/>
      <c r="AA27" s="62"/>
      <c r="AB27" s="31"/>
      <c r="AC27" s="31"/>
    </row>
    <row r="28" spans="1:36" s="11" customFormat="1" ht="21" x14ac:dyDescent="0.3">
      <c r="A28" s="22"/>
      <c r="B28" s="22"/>
      <c r="C28"/>
      <c r="D28"/>
      <c r="E28"/>
      <c r="F28"/>
      <c r="H28" s="19"/>
      <c r="I28" s="27"/>
      <c r="K28" s="99"/>
      <c r="L28" s="99"/>
      <c r="N28" s="137"/>
      <c r="O28" s="130"/>
      <c r="P28" s="119"/>
      <c r="Q28" s="119"/>
      <c r="R28" s="80"/>
      <c r="S28" s="80"/>
      <c r="T28" s="80"/>
      <c r="U28" s="80"/>
      <c r="V28" s="80"/>
      <c r="W28" s="80"/>
      <c r="X28" s="71"/>
      <c r="Y28" s="62"/>
      <c r="Z28" s="62"/>
      <c r="AA28" s="62"/>
      <c r="AB28" s="31"/>
      <c r="AC28" s="31"/>
    </row>
    <row r="29" spans="1:36" s="11" customFormat="1" ht="21" x14ac:dyDescent="0.3">
      <c r="A29" s="22"/>
      <c r="B29" s="22"/>
      <c r="C29"/>
      <c r="D29"/>
      <c r="E29"/>
      <c r="F29"/>
      <c r="H29" s="19"/>
      <c r="I29" s="27"/>
      <c r="K29" s="99"/>
      <c r="L29" s="99"/>
      <c r="N29" s="137"/>
      <c r="O29" s="130"/>
      <c r="P29" s="119"/>
      <c r="Q29" s="119"/>
      <c r="R29" s="80"/>
      <c r="S29" s="80"/>
      <c r="T29" s="80"/>
      <c r="U29" s="80"/>
      <c r="V29" s="80"/>
      <c r="W29" s="80"/>
      <c r="X29" s="71"/>
      <c r="Y29" s="62"/>
      <c r="Z29" s="62"/>
      <c r="AA29" s="62"/>
      <c r="AB29" s="31"/>
      <c r="AC29" s="31"/>
    </row>
    <row r="30" spans="1:36" s="11" customFormat="1" ht="21" x14ac:dyDescent="0.3">
      <c r="A30" s="22"/>
      <c r="B30" s="22"/>
      <c r="C30"/>
      <c r="D30"/>
      <c r="E30"/>
      <c r="F30"/>
      <c r="H30" s="19"/>
      <c r="I30" s="27"/>
      <c r="K30" s="99"/>
      <c r="L30" s="99"/>
      <c r="N30" s="137"/>
      <c r="O30" s="130"/>
      <c r="P30" s="119"/>
      <c r="Q30" s="119"/>
      <c r="R30" s="80"/>
      <c r="S30" s="80"/>
      <c r="T30" s="80"/>
      <c r="U30" s="80"/>
      <c r="V30" s="80"/>
      <c r="W30" s="80"/>
      <c r="X30" s="71"/>
      <c r="Y30" s="62"/>
      <c r="Z30" s="62"/>
      <c r="AA30" s="62"/>
      <c r="AB30" s="31"/>
      <c r="AC30" s="31"/>
    </row>
    <row r="31" spans="1:36" s="11" customFormat="1" ht="21" x14ac:dyDescent="0.3">
      <c r="A31" s="22"/>
      <c r="B31" s="22"/>
      <c r="C31"/>
      <c r="D31"/>
      <c r="E31"/>
      <c r="F31"/>
      <c r="H31" s="19"/>
      <c r="I31" s="27"/>
      <c r="K31" s="99"/>
      <c r="L31" s="99"/>
      <c r="N31" s="137"/>
      <c r="O31" s="130"/>
      <c r="P31" s="119"/>
      <c r="Q31" s="119"/>
      <c r="R31" s="80"/>
      <c r="S31" s="80"/>
      <c r="T31" s="80"/>
      <c r="U31" s="80"/>
      <c r="V31" s="80"/>
      <c r="W31" s="80"/>
      <c r="X31" s="71"/>
      <c r="Y31" s="62"/>
      <c r="Z31" s="62"/>
      <c r="AA31" s="62"/>
      <c r="AB31" s="31"/>
      <c r="AC31" s="31"/>
    </row>
    <row r="32" spans="1:36" s="11" customFormat="1" ht="21" x14ac:dyDescent="0.3">
      <c r="A32" s="22"/>
      <c r="B32" s="22"/>
      <c r="C32"/>
      <c r="D32"/>
      <c r="E32"/>
      <c r="F32"/>
      <c r="H32" s="19"/>
      <c r="I32" s="27"/>
      <c r="K32" s="99"/>
      <c r="L32" s="99"/>
      <c r="N32" s="137"/>
      <c r="O32" s="130"/>
      <c r="P32" s="119"/>
      <c r="Q32" s="119"/>
      <c r="R32" s="80"/>
      <c r="S32" s="80"/>
      <c r="T32" s="80"/>
      <c r="U32" s="80"/>
      <c r="V32" s="80"/>
      <c r="W32" s="80"/>
      <c r="X32" s="71"/>
      <c r="Y32" s="62"/>
      <c r="Z32" s="62"/>
      <c r="AA32" s="62"/>
      <c r="AB32" s="31"/>
      <c r="AC32" s="31"/>
    </row>
    <row r="33" spans="1:29" s="11" customFormat="1" ht="21" x14ac:dyDescent="0.3">
      <c r="A33" s="22"/>
      <c r="B33" s="22"/>
      <c r="C33"/>
      <c r="D33"/>
      <c r="E33"/>
      <c r="F33"/>
      <c r="H33" s="19"/>
      <c r="I33" s="27"/>
      <c r="K33" s="99"/>
      <c r="L33" s="99"/>
      <c r="N33" s="137"/>
      <c r="O33" s="130"/>
      <c r="P33" s="119"/>
      <c r="Q33" s="119"/>
      <c r="R33" s="80"/>
      <c r="S33" s="80"/>
      <c r="T33" s="80"/>
      <c r="U33" s="80"/>
      <c r="V33" s="80"/>
      <c r="W33" s="80"/>
      <c r="X33" s="71"/>
      <c r="Y33" s="62"/>
      <c r="Z33" s="62"/>
      <c r="AA33" s="62"/>
      <c r="AB33" s="31"/>
      <c r="AC33" s="31"/>
    </row>
    <row r="34" spans="1:29" s="11" customFormat="1" ht="21" x14ac:dyDescent="0.3">
      <c r="A34" s="22"/>
      <c r="B34" s="22"/>
      <c r="C34"/>
      <c r="D34"/>
      <c r="E34"/>
      <c r="F34"/>
      <c r="H34" s="19"/>
      <c r="I34" s="27"/>
      <c r="K34" s="99"/>
      <c r="L34" s="99"/>
      <c r="N34" s="137"/>
      <c r="O34" s="130"/>
      <c r="P34" s="119"/>
      <c r="Q34" s="119"/>
      <c r="R34" s="80"/>
      <c r="S34" s="80"/>
      <c r="T34" s="80"/>
      <c r="U34" s="80"/>
      <c r="V34" s="80"/>
      <c r="W34" s="80"/>
      <c r="X34" s="71"/>
      <c r="Y34" s="62"/>
      <c r="Z34" s="62"/>
      <c r="AA34" s="62"/>
      <c r="AB34" s="31"/>
      <c r="AC34" s="31"/>
    </row>
    <row r="35" spans="1:29" s="11" customFormat="1" ht="21" x14ac:dyDescent="0.3">
      <c r="A35" s="22"/>
      <c r="B35" s="22"/>
      <c r="C35"/>
      <c r="D35"/>
      <c r="E35"/>
      <c r="F35"/>
      <c r="H35" s="19"/>
      <c r="I35" s="27"/>
      <c r="K35" s="99"/>
      <c r="L35" s="99"/>
      <c r="N35" s="137"/>
      <c r="O35" s="130"/>
      <c r="P35" s="119"/>
      <c r="Q35" s="119"/>
      <c r="R35" s="80"/>
      <c r="S35" s="80"/>
      <c r="T35" s="80"/>
      <c r="U35" s="80"/>
      <c r="V35" s="80"/>
      <c r="W35" s="80"/>
      <c r="X35" s="71"/>
      <c r="Y35" s="62"/>
      <c r="Z35" s="62"/>
      <c r="AA35" s="62"/>
      <c r="AB35" s="31"/>
      <c r="AC35" s="31"/>
    </row>
    <row r="36" spans="1:29" s="11" customFormat="1" ht="21" x14ac:dyDescent="0.3">
      <c r="A36" s="22"/>
      <c r="B36" s="22"/>
      <c r="C36"/>
      <c r="D36"/>
      <c r="E36"/>
      <c r="F36"/>
      <c r="H36" s="19"/>
      <c r="I36" s="27"/>
      <c r="K36" s="99"/>
      <c r="L36" s="99"/>
      <c r="N36" s="137"/>
      <c r="O36" s="130"/>
      <c r="P36" s="119"/>
      <c r="Q36" s="119"/>
      <c r="R36" s="80"/>
      <c r="S36" s="80"/>
      <c r="T36" s="80"/>
      <c r="U36" s="80"/>
      <c r="V36" s="80"/>
      <c r="W36" s="80"/>
      <c r="X36" s="71"/>
      <c r="Y36" s="62"/>
      <c r="Z36" s="62"/>
      <c r="AA36" s="62"/>
      <c r="AB36" s="31"/>
      <c r="AC36" s="31"/>
    </row>
    <row r="37" spans="1:29" s="11" customFormat="1" ht="21" x14ac:dyDescent="0.3">
      <c r="A37" s="22"/>
      <c r="B37" s="22"/>
      <c r="C37"/>
      <c r="D37"/>
      <c r="E37"/>
      <c r="F37"/>
      <c r="H37" s="19"/>
      <c r="I37" s="27"/>
      <c r="K37" s="99"/>
      <c r="L37" s="99"/>
      <c r="N37" s="137"/>
      <c r="O37" s="130"/>
      <c r="P37" s="119"/>
      <c r="Q37" s="119"/>
      <c r="R37" s="80"/>
      <c r="S37" s="80"/>
      <c r="T37" s="80"/>
      <c r="U37" s="80"/>
      <c r="V37" s="80"/>
      <c r="W37" s="80"/>
      <c r="X37" s="71"/>
      <c r="Y37" s="62"/>
      <c r="Z37" s="62"/>
      <c r="AA37" s="62"/>
      <c r="AB37" s="31"/>
      <c r="AC37" s="31"/>
    </row>
    <row r="38" spans="1:29" s="11" customFormat="1" ht="21" x14ac:dyDescent="0.3">
      <c r="A38" s="22"/>
      <c r="B38" s="22"/>
      <c r="C38"/>
      <c r="D38"/>
      <c r="E38"/>
      <c r="F38"/>
      <c r="H38" s="19"/>
      <c r="I38" s="27"/>
      <c r="K38" s="99"/>
      <c r="L38" s="99"/>
      <c r="N38" s="137"/>
      <c r="O38" s="130"/>
      <c r="P38" s="119"/>
      <c r="Q38" s="119"/>
      <c r="R38" s="80"/>
      <c r="S38" s="80"/>
      <c r="T38" s="80"/>
      <c r="U38" s="80"/>
      <c r="V38" s="80"/>
      <c r="W38" s="80"/>
      <c r="X38" s="71"/>
      <c r="Y38" s="62"/>
      <c r="Z38" s="62"/>
      <c r="AA38" s="62"/>
      <c r="AB38" s="31"/>
      <c r="AC38" s="31"/>
    </row>
    <row r="39" spans="1:29" s="11" customFormat="1" ht="21" x14ac:dyDescent="0.3">
      <c r="A39" s="22"/>
      <c r="B39" s="22"/>
      <c r="C39"/>
      <c r="D39"/>
      <c r="E39"/>
      <c r="F39"/>
      <c r="H39" s="19"/>
      <c r="I39" s="27"/>
      <c r="K39" s="99"/>
      <c r="L39" s="99"/>
      <c r="N39" s="137"/>
      <c r="O39" s="130"/>
      <c r="P39" s="119"/>
      <c r="Q39" s="119"/>
      <c r="R39" s="80"/>
      <c r="S39" s="80"/>
      <c r="T39" s="80"/>
      <c r="U39" s="80"/>
      <c r="V39" s="80"/>
      <c r="W39" s="80"/>
      <c r="X39" s="71"/>
      <c r="Y39" s="62"/>
      <c r="Z39" s="62"/>
      <c r="AA39" s="62"/>
      <c r="AB39" s="31"/>
      <c r="AC39" s="31"/>
    </row>
    <row r="40" spans="1:29" s="11" customFormat="1" ht="21" x14ac:dyDescent="0.3">
      <c r="A40" s="22"/>
      <c r="B40" s="22"/>
      <c r="C40"/>
      <c r="D40"/>
      <c r="E40"/>
      <c r="F40"/>
      <c r="H40" s="19"/>
      <c r="I40" s="27"/>
      <c r="K40" s="99"/>
      <c r="L40" s="99"/>
      <c r="N40" s="137"/>
      <c r="O40" s="130"/>
      <c r="P40" s="119"/>
      <c r="Q40" s="119"/>
      <c r="R40" s="80"/>
      <c r="S40" s="80"/>
      <c r="T40" s="80"/>
      <c r="U40" s="80"/>
      <c r="V40" s="80"/>
      <c r="W40" s="80"/>
      <c r="X40" s="71"/>
      <c r="Y40" s="62"/>
      <c r="Z40" s="62"/>
      <c r="AA40" s="62"/>
      <c r="AB40" s="31"/>
      <c r="AC40" s="31"/>
    </row>
    <row r="41" spans="1:29" s="11" customFormat="1" ht="21" x14ac:dyDescent="0.3">
      <c r="A41" s="22"/>
      <c r="B41" s="22"/>
      <c r="C41"/>
      <c r="D41"/>
      <c r="E41"/>
      <c r="F41"/>
      <c r="H41" s="19"/>
      <c r="I41" s="27"/>
      <c r="K41" s="99"/>
      <c r="L41" s="99"/>
      <c r="N41" s="137"/>
      <c r="O41" s="130"/>
      <c r="P41" s="119"/>
      <c r="Q41" s="119"/>
      <c r="R41" s="80"/>
      <c r="S41" s="80"/>
      <c r="T41" s="80"/>
      <c r="U41" s="80"/>
      <c r="V41" s="80"/>
      <c r="W41" s="80"/>
      <c r="X41" s="71"/>
      <c r="Y41" s="62"/>
      <c r="Z41" s="62"/>
      <c r="AA41" s="62"/>
      <c r="AB41" s="31"/>
      <c r="AC41" s="31"/>
    </row>
    <row r="42" spans="1:29" s="11" customFormat="1" ht="21" x14ac:dyDescent="0.3">
      <c r="A42" s="22"/>
      <c r="B42" s="22"/>
      <c r="C42"/>
      <c r="D42"/>
      <c r="E42"/>
      <c r="F42"/>
      <c r="H42" s="19"/>
      <c r="I42" s="27"/>
      <c r="K42" s="99"/>
      <c r="L42" s="99"/>
      <c r="N42" s="137"/>
      <c r="O42" s="130"/>
      <c r="P42" s="119"/>
      <c r="Q42" s="119"/>
      <c r="R42" s="80"/>
      <c r="S42" s="80"/>
      <c r="T42" s="80"/>
      <c r="U42" s="80"/>
      <c r="V42" s="80"/>
      <c r="W42" s="80"/>
      <c r="X42" s="71"/>
      <c r="Y42" s="62"/>
      <c r="Z42" s="62"/>
      <c r="AA42" s="62"/>
      <c r="AB42" s="31"/>
      <c r="AC42" s="31"/>
    </row>
    <row r="43" spans="1:29" s="11" customFormat="1" ht="21" x14ac:dyDescent="0.3">
      <c r="A43" s="22"/>
      <c r="B43" s="22"/>
      <c r="C43"/>
      <c r="D43"/>
      <c r="E43"/>
      <c r="F43"/>
      <c r="H43" s="19"/>
      <c r="I43" s="27"/>
      <c r="K43" s="99"/>
      <c r="L43" s="99"/>
      <c r="N43" s="137"/>
      <c r="O43" s="130"/>
      <c r="P43" s="119"/>
      <c r="Q43" s="119"/>
      <c r="R43" s="80"/>
      <c r="S43" s="80"/>
      <c r="T43" s="80"/>
      <c r="U43" s="80"/>
      <c r="V43" s="80"/>
      <c r="W43" s="80"/>
      <c r="X43" s="71"/>
      <c r="Y43" s="62"/>
      <c r="Z43" s="62"/>
      <c r="AA43" s="62"/>
      <c r="AB43" s="31"/>
      <c r="AC43" s="31"/>
    </row>
    <row r="44" spans="1:29" s="11" customFormat="1" ht="21" x14ac:dyDescent="0.3">
      <c r="A44" s="22"/>
      <c r="B44" s="22"/>
      <c r="C44"/>
      <c r="D44"/>
      <c r="E44"/>
      <c r="F44"/>
      <c r="H44" s="19"/>
      <c r="I44" s="27"/>
      <c r="K44" s="99"/>
      <c r="L44" s="99"/>
      <c r="N44" s="137"/>
      <c r="O44" s="130"/>
      <c r="P44" s="119"/>
      <c r="Q44" s="119"/>
      <c r="R44" s="80"/>
      <c r="S44" s="80"/>
      <c r="T44" s="80"/>
      <c r="U44" s="80"/>
      <c r="V44" s="80"/>
      <c r="W44" s="80"/>
      <c r="X44" s="71"/>
      <c r="Y44" s="62"/>
      <c r="Z44" s="62"/>
      <c r="AA44" s="62"/>
      <c r="AB44" s="31"/>
      <c r="AC44" s="31"/>
    </row>
    <row r="45" spans="1:29" s="11" customFormat="1" ht="21" x14ac:dyDescent="0.3">
      <c r="A45" s="22"/>
      <c r="B45" s="22"/>
      <c r="C45"/>
      <c r="D45"/>
      <c r="E45"/>
      <c r="F45"/>
      <c r="H45" s="19"/>
      <c r="I45" s="27"/>
      <c r="K45" s="99"/>
      <c r="L45" s="99"/>
      <c r="N45" s="137"/>
      <c r="O45" s="130"/>
      <c r="P45" s="119"/>
      <c r="Q45" s="119"/>
      <c r="R45" s="80"/>
      <c r="S45" s="80"/>
      <c r="T45" s="80"/>
      <c r="U45" s="80"/>
      <c r="V45" s="80"/>
      <c r="W45" s="80"/>
      <c r="X45" s="71"/>
      <c r="Y45" s="62"/>
      <c r="Z45" s="62"/>
      <c r="AA45" s="62"/>
      <c r="AB45" s="31"/>
      <c r="AC45" s="31"/>
    </row>
    <row r="46" spans="1:29" s="11" customFormat="1" ht="21" x14ac:dyDescent="0.3">
      <c r="A46" s="22"/>
      <c r="B46" s="22"/>
      <c r="C46"/>
      <c r="D46"/>
      <c r="E46"/>
      <c r="F46"/>
      <c r="H46" s="19"/>
      <c r="I46" s="27"/>
      <c r="K46" s="99"/>
      <c r="L46" s="99"/>
      <c r="N46" s="137"/>
      <c r="O46" s="130"/>
      <c r="P46" s="119"/>
      <c r="Q46" s="119"/>
      <c r="R46" s="80"/>
      <c r="S46" s="80"/>
      <c r="T46" s="80"/>
      <c r="U46" s="80"/>
      <c r="V46" s="80"/>
      <c r="W46" s="80"/>
      <c r="X46" s="71"/>
      <c r="Y46" s="62"/>
      <c r="Z46" s="62"/>
      <c r="AA46" s="62"/>
      <c r="AB46" s="31"/>
      <c r="AC46" s="31"/>
    </row>
    <row r="47" spans="1:29" s="11" customFormat="1" ht="21" x14ac:dyDescent="0.3">
      <c r="A47" s="22"/>
      <c r="B47" s="22"/>
      <c r="C47"/>
      <c r="D47"/>
      <c r="E47"/>
      <c r="F47"/>
      <c r="H47" s="19"/>
      <c r="I47" s="27"/>
      <c r="K47" s="99"/>
      <c r="L47" s="99"/>
      <c r="N47" s="137"/>
      <c r="O47" s="130"/>
      <c r="P47" s="119"/>
      <c r="Q47" s="119"/>
      <c r="R47" s="80"/>
      <c r="S47" s="80"/>
      <c r="T47" s="80"/>
      <c r="U47" s="80"/>
      <c r="V47" s="80"/>
      <c r="W47" s="80"/>
      <c r="X47" s="71"/>
      <c r="Y47" s="62"/>
      <c r="Z47" s="62"/>
      <c r="AA47" s="62"/>
      <c r="AB47" s="31"/>
      <c r="AC47" s="31"/>
    </row>
    <row r="48" spans="1:29" s="11" customFormat="1" ht="21" x14ac:dyDescent="0.3">
      <c r="A48" s="22"/>
      <c r="B48" s="22"/>
      <c r="C48"/>
      <c r="D48"/>
      <c r="E48"/>
      <c r="F48"/>
      <c r="H48" s="19"/>
      <c r="I48" s="27"/>
      <c r="K48" s="99"/>
      <c r="L48" s="99"/>
      <c r="N48" s="137"/>
      <c r="O48" s="130"/>
      <c r="P48" s="119"/>
      <c r="Q48" s="119"/>
      <c r="R48" s="80"/>
      <c r="S48" s="80"/>
      <c r="T48" s="80"/>
      <c r="U48" s="80"/>
      <c r="V48" s="80"/>
      <c r="W48" s="80"/>
      <c r="X48" s="71"/>
      <c r="Y48" s="62"/>
      <c r="Z48" s="62"/>
      <c r="AA48" s="62"/>
      <c r="AB48" s="31"/>
      <c r="AC48" s="31"/>
    </row>
    <row r="49" spans="1:30" s="11" customFormat="1" ht="21" x14ac:dyDescent="0.3">
      <c r="A49" s="22"/>
      <c r="B49" s="22"/>
      <c r="C49"/>
      <c r="D49"/>
      <c r="E49"/>
      <c r="F49"/>
      <c r="H49" s="19"/>
      <c r="I49" s="27"/>
      <c r="K49" s="99"/>
      <c r="L49" s="99"/>
      <c r="N49" s="137"/>
      <c r="O49" s="130"/>
      <c r="P49" s="119"/>
      <c r="Q49" s="119"/>
      <c r="R49" s="80"/>
      <c r="S49" s="80"/>
      <c r="T49" s="80"/>
      <c r="U49" s="80"/>
      <c r="V49" s="80"/>
      <c r="W49" s="80"/>
      <c r="X49" s="71"/>
      <c r="Y49" s="62"/>
      <c r="Z49" s="62"/>
      <c r="AA49" s="62"/>
      <c r="AB49" s="31"/>
      <c r="AC49" s="31"/>
    </row>
    <row r="50" spans="1:30" s="11" customFormat="1" ht="21" x14ac:dyDescent="0.3">
      <c r="A50" s="22"/>
      <c r="B50" s="22"/>
      <c r="C50"/>
      <c r="D50"/>
      <c r="E50"/>
      <c r="F50"/>
      <c r="H50" s="19"/>
      <c r="I50" s="27"/>
      <c r="K50" s="99"/>
      <c r="L50" s="99"/>
      <c r="N50" s="137"/>
      <c r="O50" s="130"/>
      <c r="P50" s="119"/>
      <c r="Q50" s="119"/>
      <c r="R50" s="80"/>
      <c r="S50" s="80"/>
      <c r="T50" s="80"/>
      <c r="U50" s="80"/>
      <c r="V50" s="80"/>
      <c r="W50" s="80"/>
      <c r="X50" s="71"/>
      <c r="Y50" s="62"/>
      <c r="Z50" s="62"/>
      <c r="AA50" s="62"/>
      <c r="AB50" s="31"/>
      <c r="AC50" s="31"/>
    </row>
    <row r="51" spans="1:30" s="11" customFormat="1" ht="21" x14ac:dyDescent="0.3">
      <c r="A51" s="22"/>
      <c r="B51" s="22"/>
      <c r="C51"/>
      <c r="D51"/>
      <c r="E51"/>
      <c r="F51"/>
      <c r="H51" s="19"/>
      <c r="I51" s="27"/>
      <c r="K51" s="99"/>
      <c r="L51" s="99"/>
      <c r="N51" s="137"/>
      <c r="O51" s="130"/>
      <c r="P51" s="119"/>
      <c r="Q51" s="119"/>
      <c r="R51" s="80"/>
      <c r="S51" s="80"/>
      <c r="T51" s="80"/>
      <c r="U51" s="80"/>
      <c r="V51" s="80"/>
      <c r="W51" s="80"/>
      <c r="X51" s="71"/>
      <c r="Y51" s="62"/>
      <c r="Z51" s="62"/>
      <c r="AA51" s="62"/>
      <c r="AB51" s="31"/>
      <c r="AC51" s="31"/>
    </row>
    <row r="52" spans="1:30" s="11" customFormat="1" ht="21" x14ac:dyDescent="0.3">
      <c r="A52" s="22"/>
      <c r="B52" s="22"/>
      <c r="C52"/>
      <c r="D52"/>
      <c r="E52"/>
      <c r="F52"/>
      <c r="H52" s="19"/>
      <c r="I52" s="27"/>
      <c r="K52" s="99"/>
      <c r="L52" s="99"/>
      <c r="N52" s="137"/>
      <c r="O52" s="130"/>
      <c r="P52" s="119"/>
      <c r="Q52" s="119"/>
      <c r="R52" s="80"/>
      <c r="S52" s="80"/>
      <c r="T52" s="80"/>
      <c r="U52" s="80"/>
      <c r="V52" s="80"/>
      <c r="W52" s="80"/>
      <c r="X52" s="71"/>
      <c r="Y52" s="62"/>
      <c r="Z52" s="62"/>
      <c r="AA52" s="62"/>
      <c r="AB52" s="31"/>
      <c r="AC52" s="31"/>
    </row>
    <row r="53" spans="1:30" s="11" customFormat="1" ht="21" x14ac:dyDescent="0.3">
      <c r="A53" s="22"/>
      <c r="B53" s="22"/>
      <c r="C53"/>
      <c r="D53"/>
      <c r="E53"/>
      <c r="F53"/>
      <c r="H53" s="19"/>
      <c r="I53" s="27"/>
      <c r="K53" s="99"/>
      <c r="L53" s="99"/>
      <c r="N53" s="137"/>
      <c r="O53" s="130"/>
      <c r="P53" s="119"/>
      <c r="Q53" s="119"/>
      <c r="R53" s="80"/>
      <c r="S53" s="80"/>
      <c r="T53" s="80"/>
      <c r="U53" s="80"/>
      <c r="V53" s="80"/>
      <c r="W53" s="80"/>
      <c r="X53" s="71"/>
      <c r="Y53" s="62"/>
      <c r="Z53" s="62"/>
      <c r="AA53" s="62"/>
      <c r="AB53" s="31"/>
      <c r="AC53" s="31"/>
    </row>
    <row r="54" spans="1:30" s="11" customFormat="1" ht="21" x14ac:dyDescent="0.3">
      <c r="A54" s="22"/>
      <c r="B54" s="22"/>
      <c r="C54"/>
      <c r="D54"/>
      <c r="E54"/>
      <c r="F54"/>
      <c r="H54" s="19"/>
      <c r="I54" s="27"/>
      <c r="K54" s="99"/>
      <c r="L54" s="99"/>
      <c r="N54" s="137"/>
      <c r="O54" s="130"/>
      <c r="P54" s="119"/>
      <c r="Q54" s="119"/>
      <c r="R54" s="80"/>
      <c r="S54" s="80"/>
      <c r="T54" s="80"/>
      <c r="U54" s="80"/>
      <c r="V54" s="80"/>
      <c r="W54" s="80"/>
      <c r="X54" s="71"/>
      <c r="Y54" s="62"/>
      <c r="Z54" s="62"/>
      <c r="AA54" s="62"/>
      <c r="AB54" s="31"/>
      <c r="AC54" s="31"/>
    </row>
    <row r="55" spans="1:30" s="11" customFormat="1" ht="21" x14ac:dyDescent="0.3">
      <c r="A55" s="22"/>
      <c r="B55" s="22"/>
      <c r="C55"/>
      <c r="D55"/>
      <c r="E55"/>
      <c r="F55"/>
      <c r="H55" s="19"/>
      <c r="I55" s="27"/>
      <c r="K55" s="99"/>
      <c r="L55" s="99"/>
      <c r="N55" s="137"/>
      <c r="O55" s="130"/>
      <c r="P55" s="119"/>
      <c r="Q55" s="119"/>
      <c r="R55" s="80"/>
      <c r="S55" s="80"/>
      <c r="T55" s="80"/>
      <c r="U55" s="80"/>
      <c r="V55" s="80"/>
      <c r="W55" s="80"/>
      <c r="X55" s="71"/>
      <c r="Y55" s="62"/>
      <c r="Z55" s="62"/>
      <c r="AA55" s="62"/>
      <c r="AB55" s="31"/>
      <c r="AC55" s="31"/>
    </row>
    <row r="56" spans="1:30" s="11" customFormat="1" ht="21" x14ac:dyDescent="0.3">
      <c r="A56" s="22"/>
      <c r="B56" s="22"/>
      <c r="C56"/>
      <c r="D56"/>
      <c r="E56"/>
      <c r="F56"/>
      <c r="H56" s="19"/>
      <c r="I56" s="27"/>
      <c r="K56" s="99"/>
      <c r="L56" s="99"/>
      <c r="N56" s="137"/>
      <c r="O56" s="130"/>
      <c r="P56" s="119"/>
      <c r="Q56" s="119"/>
      <c r="R56" s="80"/>
      <c r="S56" s="80"/>
      <c r="T56" s="80"/>
      <c r="U56" s="80"/>
      <c r="V56" s="80"/>
      <c r="W56" s="80"/>
      <c r="X56" s="71"/>
      <c r="Y56" s="62"/>
      <c r="Z56" s="62"/>
      <c r="AA56" s="62"/>
      <c r="AB56" s="31"/>
      <c r="AC56" s="31"/>
    </row>
    <row r="57" spans="1:30" s="11" customFormat="1" ht="21" x14ac:dyDescent="0.3">
      <c r="A57" s="22"/>
      <c r="B57" s="22"/>
      <c r="C57"/>
      <c r="D57"/>
      <c r="E57"/>
      <c r="F57"/>
      <c r="H57" s="19"/>
      <c r="I57" s="27"/>
      <c r="K57" s="99"/>
      <c r="L57" s="99"/>
      <c r="N57" s="137"/>
      <c r="O57" s="130"/>
      <c r="P57" s="119"/>
      <c r="Q57" s="119"/>
      <c r="R57" s="80"/>
      <c r="S57" s="80"/>
      <c r="T57" s="80"/>
      <c r="U57" s="80"/>
      <c r="V57" s="80"/>
      <c r="W57" s="80"/>
      <c r="X57" s="71"/>
      <c r="Y57" s="62"/>
      <c r="Z57" s="62"/>
      <c r="AA57" s="62"/>
      <c r="AB57" s="31"/>
      <c r="AC57" s="31"/>
    </row>
    <row r="58" spans="1:30" s="11" customFormat="1" ht="21" x14ac:dyDescent="0.3">
      <c r="A58" s="22"/>
      <c r="B58" s="22"/>
      <c r="C58"/>
      <c r="D58"/>
      <c r="E58"/>
      <c r="F58"/>
      <c r="H58" s="19"/>
      <c r="I58" s="27"/>
      <c r="K58" s="99"/>
      <c r="L58" s="99"/>
      <c r="N58" s="137"/>
      <c r="O58" s="130"/>
      <c r="P58" s="119"/>
      <c r="Q58" s="119"/>
      <c r="R58" s="80"/>
      <c r="S58" s="80"/>
      <c r="T58" s="80"/>
      <c r="U58" s="80"/>
      <c r="V58" s="80"/>
      <c r="W58" s="80"/>
      <c r="X58" s="71"/>
      <c r="Y58" s="62"/>
      <c r="Z58" s="62"/>
      <c r="AA58" s="62"/>
      <c r="AB58" s="31"/>
      <c r="AC58" s="31"/>
    </row>
    <row r="59" spans="1:30" s="11" customFormat="1" ht="21" x14ac:dyDescent="0.3">
      <c r="A59" s="22"/>
      <c r="B59" s="22"/>
      <c r="C59"/>
      <c r="D59"/>
      <c r="E59"/>
      <c r="F59"/>
      <c r="H59" s="19"/>
      <c r="I59" s="27"/>
      <c r="K59" s="99"/>
      <c r="L59" s="99"/>
      <c r="N59" s="137"/>
      <c r="O59" s="130"/>
      <c r="P59" s="119"/>
      <c r="Q59" s="119"/>
      <c r="R59" s="80"/>
      <c r="S59" s="80"/>
      <c r="T59" s="80"/>
      <c r="U59" s="80"/>
      <c r="V59" s="80"/>
      <c r="W59" s="80"/>
      <c r="X59" s="71"/>
      <c r="Y59" s="62"/>
      <c r="Z59" s="62"/>
      <c r="AA59" s="62"/>
      <c r="AB59" s="31"/>
      <c r="AC59" s="31"/>
    </row>
    <row r="60" spans="1:30" s="11" customFormat="1" ht="21" x14ac:dyDescent="0.3">
      <c r="A60" s="22"/>
      <c r="B60" s="22"/>
      <c r="C60"/>
      <c r="D60"/>
      <c r="E60"/>
      <c r="F60"/>
      <c r="H60" s="19"/>
      <c r="I60" s="27"/>
      <c r="K60" s="99"/>
      <c r="L60" s="99"/>
      <c r="N60" s="137"/>
      <c r="O60" s="130"/>
      <c r="P60" s="119"/>
      <c r="Q60" s="119"/>
      <c r="R60" s="80"/>
      <c r="S60" s="80"/>
      <c r="T60" s="80"/>
      <c r="U60" s="80"/>
      <c r="V60" s="80"/>
      <c r="W60" s="80"/>
      <c r="X60" s="71"/>
      <c r="Y60" s="62"/>
      <c r="Z60" s="62"/>
      <c r="AA60" s="62"/>
      <c r="AB60" s="31"/>
      <c r="AC60" s="31"/>
    </row>
    <row r="61" spans="1:30" s="31" customFormat="1" ht="21" x14ac:dyDescent="0.3">
      <c r="A61" s="22"/>
      <c r="B61" s="22"/>
      <c r="C61"/>
      <c r="D61"/>
      <c r="E61"/>
      <c r="F61"/>
      <c r="G61" s="11"/>
      <c r="H61" s="19"/>
      <c r="I61" s="27"/>
      <c r="J61" s="11"/>
      <c r="K61" s="99"/>
      <c r="L61" s="99"/>
      <c r="M61" s="11"/>
      <c r="N61" s="137"/>
      <c r="O61" s="130"/>
      <c r="P61" s="119"/>
      <c r="Q61" s="119"/>
      <c r="R61" s="80"/>
      <c r="S61" s="80"/>
      <c r="T61" s="80"/>
      <c r="U61" s="80"/>
      <c r="V61" s="80"/>
      <c r="W61" s="80"/>
      <c r="X61" s="71"/>
      <c r="Y61" s="62"/>
      <c r="Z61" s="62"/>
      <c r="AA61" s="62"/>
      <c r="AD61" s="11"/>
    </row>
    <row r="62" spans="1:30" s="31" customFormat="1" ht="21" x14ac:dyDescent="0.3">
      <c r="A62" s="22"/>
      <c r="B62" s="22"/>
      <c r="C62"/>
      <c r="D62"/>
      <c r="E62"/>
      <c r="F62"/>
      <c r="G62" s="11"/>
      <c r="H62" s="19"/>
      <c r="I62" s="27"/>
      <c r="J62" s="11"/>
      <c r="K62" s="99"/>
      <c r="L62" s="99"/>
      <c r="M62" s="11"/>
      <c r="N62" s="137"/>
      <c r="O62" s="130"/>
      <c r="P62" s="119"/>
      <c r="Q62" s="119"/>
      <c r="R62" s="80"/>
      <c r="S62" s="80"/>
      <c r="T62" s="80"/>
      <c r="U62" s="80"/>
      <c r="V62" s="80"/>
      <c r="W62" s="80"/>
      <c r="X62" s="71"/>
      <c r="Y62" s="62"/>
      <c r="Z62" s="62"/>
      <c r="AA62" s="62"/>
      <c r="AD62" s="11"/>
    </row>
    <row r="63" spans="1:30" s="31" customFormat="1" ht="21" x14ac:dyDescent="0.3">
      <c r="A63" s="22"/>
      <c r="B63" s="22"/>
      <c r="C63"/>
      <c r="D63"/>
      <c r="E63"/>
      <c r="F63"/>
      <c r="G63" s="11"/>
      <c r="H63" s="19"/>
      <c r="I63" s="27"/>
      <c r="J63" s="11"/>
      <c r="K63" s="99"/>
      <c r="L63" s="99"/>
      <c r="M63" s="11"/>
      <c r="N63" s="137"/>
      <c r="O63" s="130"/>
      <c r="P63" s="119"/>
      <c r="Q63" s="119"/>
      <c r="R63" s="80"/>
      <c r="S63" s="80"/>
      <c r="T63" s="80"/>
      <c r="U63" s="80"/>
      <c r="V63" s="80"/>
      <c r="W63" s="80"/>
      <c r="X63" s="71"/>
      <c r="Y63" s="62"/>
      <c r="Z63" s="62"/>
      <c r="AA63" s="62"/>
      <c r="AD63" s="11"/>
    </row>
    <row r="64" spans="1:30" s="31" customFormat="1" ht="21" x14ac:dyDescent="0.3">
      <c r="A64" s="22"/>
      <c r="B64" s="22"/>
      <c r="C64"/>
      <c r="D64"/>
      <c r="E64"/>
      <c r="F64"/>
      <c r="G64" s="11"/>
      <c r="H64" s="19"/>
      <c r="I64" s="27"/>
      <c r="J64" s="11"/>
      <c r="K64" s="99"/>
      <c r="L64" s="99"/>
      <c r="M64" s="11"/>
      <c r="N64" s="137"/>
      <c r="O64" s="130"/>
      <c r="P64" s="119"/>
      <c r="Q64" s="119"/>
      <c r="R64" s="80"/>
      <c r="S64" s="80"/>
      <c r="T64" s="80"/>
      <c r="U64" s="80"/>
      <c r="V64" s="80"/>
      <c r="W64" s="80"/>
      <c r="X64" s="71"/>
      <c r="Y64" s="62"/>
      <c r="Z64" s="62"/>
      <c r="AA64" s="62"/>
      <c r="AD64" s="11"/>
    </row>
    <row r="65" spans="1:30" s="31" customFormat="1" ht="21" x14ac:dyDescent="0.3">
      <c r="A65" s="22"/>
      <c r="B65" s="22"/>
      <c r="C65"/>
      <c r="D65"/>
      <c r="E65"/>
      <c r="F65"/>
      <c r="G65" s="11"/>
      <c r="H65" s="19"/>
      <c r="I65" s="27"/>
      <c r="J65" s="11"/>
      <c r="K65" s="99"/>
      <c r="L65" s="99"/>
      <c r="M65" s="11"/>
      <c r="N65" s="137"/>
      <c r="O65" s="130"/>
      <c r="P65" s="119"/>
      <c r="Q65" s="119"/>
      <c r="R65" s="80"/>
      <c r="S65" s="80"/>
      <c r="T65" s="80"/>
      <c r="U65" s="80"/>
      <c r="V65" s="80"/>
      <c r="W65" s="80"/>
      <c r="X65" s="71"/>
      <c r="Y65" s="62"/>
      <c r="Z65" s="62"/>
      <c r="AA65" s="62"/>
      <c r="AD65" s="11"/>
    </row>
    <row r="66" spans="1:30" s="31" customFormat="1" ht="21" x14ac:dyDescent="0.3">
      <c r="A66" s="22"/>
      <c r="B66" s="22"/>
      <c r="C66"/>
      <c r="D66"/>
      <c r="E66"/>
      <c r="F66"/>
      <c r="G66" s="11"/>
      <c r="H66" s="19"/>
      <c r="I66" s="27"/>
      <c r="J66" s="11"/>
      <c r="K66" s="99"/>
      <c r="L66" s="99"/>
      <c r="M66" s="11"/>
      <c r="N66" s="137"/>
      <c r="O66" s="130"/>
      <c r="P66" s="119"/>
      <c r="Q66" s="119"/>
      <c r="R66" s="80"/>
      <c r="S66" s="80"/>
      <c r="T66" s="80"/>
      <c r="U66" s="80"/>
      <c r="V66" s="80"/>
      <c r="W66" s="80"/>
      <c r="X66" s="71"/>
      <c r="Y66" s="62"/>
      <c r="Z66" s="62"/>
      <c r="AA66" s="62"/>
      <c r="AD66" s="11"/>
    </row>
    <row r="67" spans="1:30" s="31" customFormat="1" ht="21" x14ac:dyDescent="0.3">
      <c r="A67" s="22"/>
      <c r="B67" s="22"/>
      <c r="C67"/>
      <c r="D67"/>
      <c r="E67"/>
      <c r="F67"/>
      <c r="G67" s="11"/>
      <c r="H67" s="19"/>
      <c r="I67" s="27"/>
      <c r="J67" s="11"/>
      <c r="K67" s="99"/>
      <c r="L67" s="99"/>
      <c r="M67" s="11"/>
      <c r="N67" s="137"/>
      <c r="O67" s="130"/>
      <c r="P67" s="119"/>
      <c r="Q67" s="119"/>
      <c r="R67" s="80"/>
      <c r="S67" s="80"/>
      <c r="T67" s="80"/>
      <c r="U67" s="80"/>
      <c r="V67" s="80"/>
      <c r="W67" s="80"/>
      <c r="X67" s="71"/>
      <c r="Y67" s="62"/>
      <c r="Z67" s="62"/>
      <c r="AA67" s="62"/>
      <c r="AD67" s="11"/>
    </row>
    <row r="68" spans="1:30" s="31" customFormat="1" ht="21" x14ac:dyDescent="0.3">
      <c r="A68" s="22"/>
      <c r="B68" s="22"/>
      <c r="C68"/>
      <c r="D68"/>
      <c r="E68"/>
      <c r="F68"/>
      <c r="G68" s="11"/>
      <c r="H68" s="19"/>
      <c r="I68" s="27"/>
      <c r="J68" s="11"/>
      <c r="K68" s="99"/>
      <c r="L68" s="99"/>
      <c r="M68" s="11"/>
      <c r="N68" s="137"/>
      <c r="O68" s="130"/>
      <c r="P68" s="119"/>
      <c r="Q68" s="119"/>
      <c r="R68" s="80"/>
      <c r="S68" s="80"/>
      <c r="T68" s="80"/>
      <c r="U68" s="80"/>
      <c r="V68" s="80"/>
      <c r="W68" s="80"/>
      <c r="X68" s="71"/>
      <c r="Y68" s="62"/>
      <c r="Z68" s="62"/>
      <c r="AA68" s="62"/>
      <c r="AD68" s="11"/>
    </row>
    <row r="69" spans="1:30" s="31" customFormat="1" ht="21" x14ac:dyDescent="0.3">
      <c r="A69" s="22"/>
      <c r="B69" s="22"/>
      <c r="C69"/>
      <c r="D69"/>
      <c r="E69"/>
      <c r="F69"/>
      <c r="G69" s="11"/>
      <c r="H69" s="19"/>
      <c r="I69" s="27"/>
      <c r="J69" s="11"/>
      <c r="K69" s="99"/>
      <c r="L69" s="99"/>
      <c r="M69" s="11"/>
      <c r="N69" s="137"/>
      <c r="O69" s="130"/>
      <c r="P69" s="119"/>
      <c r="Q69" s="119"/>
      <c r="R69" s="80"/>
      <c r="S69" s="80"/>
      <c r="T69" s="80"/>
      <c r="U69" s="80"/>
      <c r="V69" s="80"/>
      <c r="W69" s="80"/>
      <c r="X69" s="71"/>
      <c r="Y69" s="62"/>
      <c r="Z69" s="62"/>
      <c r="AA69" s="62"/>
      <c r="AD69" s="11"/>
    </row>
    <row r="70" spans="1:30" s="31" customFormat="1" ht="21" x14ac:dyDescent="0.3">
      <c r="A70" s="22"/>
      <c r="B70" s="22"/>
      <c r="C70"/>
      <c r="D70"/>
      <c r="E70"/>
      <c r="F70"/>
      <c r="G70" s="11"/>
      <c r="H70" s="19"/>
      <c r="I70" s="27"/>
      <c r="J70" s="11"/>
      <c r="K70" s="99"/>
      <c r="L70" s="99"/>
      <c r="M70" s="11"/>
      <c r="N70" s="137"/>
      <c r="O70" s="130"/>
      <c r="P70" s="119"/>
      <c r="Q70" s="119"/>
      <c r="R70" s="80"/>
      <c r="S70" s="80"/>
      <c r="T70" s="80"/>
      <c r="U70" s="80"/>
      <c r="V70" s="80"/>
      <c r="W70" s="80"/>
      <c r="X70" s="71"/>
      <c r="Y70" s="62"/>
      <c r="Z70" s="62"/>
      <c r="AA70" s="62"/>
      <c r="AD70" s="11"/>
    </row>
    <row r="71" spans="1:30" s="31" customFormat="1" ht="21" x14ac:dyDescent="0.3">
      <c r="A71" s="22"/>
      <c r="B71" s="22"/>
      <c r="C71"/>
      <c r="D71"/>
      <c r="E71"/>
      <c r="F71"/>
      <c r="G71" s="11"/>
      <c r="H71" s="19"/>
      <c r="I71" s="27"/>
      <c r="J71" s="11"/>
      <c r="K71" s="99"/>
      <c r="L71" s="99"/>
      <c r="M71" s="11"/>
      <c r="N71" s="137"/>
      <c r="O71" s="130"/>
      <c r="P71" s="119"/>
      <c r="Q71" s="119"/>
      <c r="R71" s="80"/>
      <c r="S71" s="80"/>
      <c r="T71" s="80"/>
      <c r="U71" s="80"/>
      <c r="V71" s="80"/>
      <c r="W71" s="80"/>
      <c r="X71" s="71"/>
      <c r="Y71" s="62"/>
      <c r="Z71" s="62"/>
      <c r="AA71" s="62"/>
      <c r="AD71" s="11"/>
    </row>
    <row r="72" spans="1:30" s="31" customFormat="1" ht="21" x14ac:dyDescent="0.3">
      <c r="A72" s="22"/>
      <c r="B72" s="22"/>
      <c r="C72"/>
      <c r="D72"/>
      <c r="E72"/>
      <c r="F72"/>
      <c r="G72" s="11"/>
      <c r="H72" s="19"/>
      <c r="I72" s="27"/>
      <c r="J72" s="11"/>
      <c r="K72" s="99"/>
      <c r="L72" s="99"/>
      <c r="M72" s="11"/>
      <c r="N72" s="137"/>
      <c r="O72" s="130"/>
      <c r="P72" s="119"/>
      <c r="Q72" s="119"/>
      <c r="R72" s="80"/>
      <c r="S72" s="80"/>
      <c r="T72" s="80"/>
      <c r="U72" s="80"/>
      <c r="V72" s="80"/>
      <c r="W72" s="80"/>
      <c r="X72" s="71"/>
      <c r="Y72" s="62"/>
      <c r="Z72" s="62"/>
      <c r="AA72" s="62"/>
      <c r="AD72" s="11"/>
    </row>
    <row r="73" spans="1:30" s="31" customFormat="1" ht="21" x14ac:dyDescent="0.3">
      <c r="A73" s="22"/>
      <c r="B73" s="22"/>
      <c r="C73"/>
      <c r="D73"/>
      <c r="E73"/>
      <c r="F73"/>
      <c r="G73" s="11"/>
      <c r="H73" s="19"/>
      <c r="I73" s="27"/>
      <c r="J73" s="11"/>
      <c r="K73" s="99"/>
      <c r="L73" s="99"/>
      <c r="M73" s="11"/>
      <c r="N73" s="137"/>
      <c r="O73" s="130"/>
      <c r="P73" s="119"/>
      <c r="Q73" s="119"/>
      <c r="R73" s="80"/>
      <c r="S73" s="80"/>
      <c r="T73" s="80"/>
      <c r="U73" s="80"/>
      <c r="V73" s="80"/>
      <c r="W73" s="80"/>
      <c r="X73" s="71"/>
      <c r="Y73" s="62"/>
      <c r="Z73" s="62"/>
      <c r="AA73" s="62"/>
      <c r="AD73" s="11"/>
    </row>
    <row r="74" spans="1:30" s="31" customFormat="1" ht="21" x14ac:dyDescent="0.3">
      <c r="A74" s="22"/>
      <c r="B74" s="22"/>
      <c r="C74"/>
      <c r="D74"/>
      <c r="E74"/>
      <c r="F74"/>
      <c r="G74" s="11"/>
      <c r="H74" s="19">
        <f t="shared" ref="H74:I78" si="8">MROUND(K74+5,10)</f>
        <v>10</v>
      </c>
      <c r="I74" s="27">
        <f t="shared" si="8"/>
        <v>2280</v>
      </c>
      <c r="J74" s="11"/>
      <c r="K74" s="99">
        <f>N74*$J$9</f>
        <v>0</v>
      </c>
      <c r="L74" s="99">
        <f>N74*$K$9</f>
        <v>2270.0749999999998</v>
      </c>
      <c r="M74" s="11"/>
      <c r="N74" s="137">
        <v>908.03</v>
      </c>
      <c r="O74" s="130">
        <v>908.03</v>
      </c>
      <c r="P74" s="119">
        <v>908.03</v>
      </c>
      <c r="Q74" s="119">
        <v>908.03</v>
      </c>
      <c r="R74" s="80">
        <v>908.03</v>
      </c>
      <c r="S74" s="80">
        <v>908.03</v>
      </c>
      <c r="T74" s="80">
        <v>908.03</v>
      </c>
      <c r="U74" s="80">
        <v>908.03</v>
      </c>
      <c r="V74" s="80">
        <v>908.03</v>
      </c>
      <c r="W74" s="80">
        <v>908.03</v>
      </c>
      <c r="X74" s="71">
        <v>908.03</v>
      </c>
      <c r="Y74" s="62">
        <v>908.03</v>
      </c>
      <c r="Z74" s="62">
        <v>908.03</v>
      </c>
      <c r="AA74" s="62">
        <v>908.03</v>
      </c>
      <c r="AB74" s="31">
        <v>908.03</v>
      </c>
      <c r="AD74" s="11"/>
    </row>
    <row r="75" spans="1:30" s="31" customFormat="1" ht="21" x14ac:dyDescent="0.3">
      <c r="A75" s="22"/>
      <c r="B75" s="22"/>
      <c r="C75"/>
      <c r="D75"/>
      <c r="E75"/>
      <c r="F75"/>
      <c r="G75" s="11"/>
      <c r="H75" s="19">
        <f t="shared" si="8"/>
        <v>10</v>
      </c>
      <c r="I75" s="27">
        <f t="shared" si="8"/>
        <v>3130</v>
      </c>
      <c r="J75" s="11"/>
      <c r="K75" s="99">
        <f>N75*$J$9</f>
        <v>0</v>
      </c>
      <c r="L75" s="99">
        <f>N75*$K$9</f>
        <v>3120.3500000000004</v>
      </c>
      <c r="M75" s="11"/>
      <c r="N75" s="137">
        <v>1248.1400000000001</v>
      </c>
      <c r="O75" s="130">
        <v>1248.1400000000001</v>
      </c>
      <c r="P75" s="119">
        <v>1248.1400000000001</v>
      </c>
      <c r="Q75" s="119">
        <v>1248.1400000000001</v>
      </c>
      <c r="R75" s="80">
        <v>1248.1400000000001</v>
      </c>
      <c r="S75" s="80">
        <v>1248.1400000000001</v>
      </c>
      <c r="T75" s="80">
        <v>1248.1400000000001</v>
      </c>
      <c r="U75" s="80">
        <v>1248.1400000000001</v>
      </c>
      <c r="V75" s="80">
        <v>1248.1400000000001</v>
      </c>
      <c r="W75" s="80">
        <v>1248.1400000000001</v>
      </c>
      <c r="X75" s="71">
        <v>1248.1400000000001</v>
      </c>
      <c r="Y75" s="62">
        <v>1248.1400000000001</v>
      </c>
      <c r="Z75" s="62">
        <v>1248.1400000000001</v>
      </c>
      <c r="AA75" s="62">
        <v>1248.1400000000001</v>
      </c>
      <c r="AB75" s="31">
        <v>1248.1400000000001</v>
      </c>
      <c r="AD75" s="11"/>
    </row>
    <row r="76" spans="1:30" s="31" customFormat="1" ht="21" x14ac:dyDescent="0.3">
      <c r="A76" s="22"/>
      <c r="B76" s="22"/>
      <c r="C76"/>
      <c r="D76"/>
      <c r="E76"/>
      <c r="F76"/>
      <c r="G76" s="11"/>
      <c r="H76" s="19">
        <f t="shared" si="8"/>
        <v>10</v>
      </c>
      <c r="I76" s="27">
        <f t="shared" si="8"/>
        <v>3900</v>
      </c>
      <c r="J76" s="11"/>
      <c r="K76" s="99">
        <f>N76*$J$9</f>
        <v>0</v>
      </c>
      <c r="L76" s="99">
        <f>N76*$K$9</f>
        <v>3896.1000000000004</v>
      </c>
      <c r="M76" s="11"/>
      <c r="N76" s="137">
        <v>1558.44</v>
      </c>
      <c r="O76" s="130">
        <v>1558.44</v>
      </c>
      <c r="P76" s="119">
        <v>1558.44</v>
      </c>
      <c r="Q76" s="119">
        <v>1558.44</v>
      </c>
      <c r="R76" s="80">
        <v>1558.44</v>
      </c>
      <c r="S76" s="80">
        <v>1558.44</v>
      </c>
      <c r="T76" s="80">
        <v>1558.44</v>
      </c>
      <c r="U76" s="80">
        <v>1558.44</v>
      </c>
      <c r="V76" s="80">
        <v>1558.44</v>
      </c>
      <c r="W76" s="80">
        <v>1558.44</v>
      </c>
      <c r="X76" s="71">
        <v>1558.44</v>
      </c>
      <c r="Y76" s="62">
        <v>1558.44</v>
      </c>
      <c r="Z76" s="62">
        <v>1558.44</v>
      </c>
      <c r="AA76" s="62">
        <v>1558.44</v>
      </c>
      <c r="AB76" s="31">
        <v>1558.44</v>
      </c>
      <c r="AD76" s="11"/>
    </row>
    <row r="77" spans="1:30" s="31" customFormat="1" ht="21" x14ac:dyDescent="0.3">
      <c r="A77" s="22"/>
      <c r="B77" s="22"/>
      <c r="C77"/>
      <c r="D77"/>
      <c r="E77"/>
      <c r="F77"/>
      <c r="G77" s="11"/>
      <c r="H77" s="19">
        <f t="shared" si="8"/>
        <v>10</v>
      </c>
      <c r="I77" s="27">
        <f t="shared" si="8"/>
        <v>4800</v>
      </c>
      <c r="J77" s="11"/>
      <c r="K77" s="99">
        <f>N77*$J$9</f>
        <v>0</v>
      </c>
      <c r="L77" s="99">
        <f>N77*$K$9</f>
        <v>4792.2000000000007</v>
      </c>
      <c r="M77" s="11"/>
      <c r="N77" s="137">
        <v>1916.88</v>
      </c>
      <c r="O77" s="130">
        <v>1916.88</v>
      </c>
      <c r="P77" s="119">
        <v>1916.88</v>
      </c>
      <c r="Q77" s="119">
        <v>1916.88</v>
      </c>
      <c r="R77" s="80">
        <v>1916.88</v>
      </c>
      <c r="S77" s="80">
        <v>1916.88</v>
      </c>
      <c r="T77" s="80">
        <v>1916.88</v>
      </c>
      <c r="U77" s="80">
        <v>1916.88</v>
      </c>
      <c r="V77" s="80">
        <v>1916.88</v>
      </c>
      <c r="W77" s="80">
        <v>1916.88</v>
      </c>
      <c r="X77" s="71">
        <v>1916.88</v>
      </c>
      <c r="Y77" s="62">
        <v>1916.88</v>
      </c>
      <c r="Z77" s="62">
        <v>1916.88</v>
      </c>
      <c r="AA77" s="62">
        <v>1916.88</v>
      </c>
      <c r="AB77" s="31">
        <v>1916.88</v>
      </c>
      <c r="AD77" s="11"/>
    </row>
    <row r="78" spans="1:30" s="31" customFormat="1" ht="21" x14ac:dyDescent="0.3">
      <c r="A78" s="22"/>
      <c r="B78" s="22"/>
      <c r="C78"/>
      <c r="D78"/>
      <c r="E78"/>
      <c r="F78"/>
      <c r="G78" s="11"/>
      <c r="H78" s="19">
        <f t="shared" si="8"/>
        <v>10</v>
      </c>
      <c r="I78" s="27">
        <f t="shared" si="8"/>
        <v>7820</v>
      </c>
      <c r="J78" s="11"/>
      <c r="K78" s="99">
        <f>N78*$J$9</f>
        <v>0</v>
      </c>
      <c r="L78" s="99">
        <f>N78*$K$9</f>
        <v>7819.3499999999995</v>
      </c>
      <c r="M78" s="11"/>
      <c r="N78" s="137">
        <v>3127.74</v>
      </c>
      <c r="O78" s="130">
        <v>3127.74</v>
      </c>
      <c r="P78" s="119">
        <v>3127.74</v>
      </c>
      <c r="Q78" s="119">
        <v>3127.74</v>
      </c>
      <c r="R78" s="80">
        <v>3127.74</v>
      </c>
      <c r="S78" s="80">
        <v>3127.74</v>
      </c>
      <c r="T78" s="80">
        <v>3127.74</v>
      </c>
      <c r="U78" s="80">
        <v>3127.74</v>
      </c>
      <c r="V78" s="80">
        <v>3127.74</v>
      </c>
      <c r="W78" s="80">
        <v>3127.74</v>
      </c>
      <c r="X78" s="71">
        <v>3127.74</v>
      </c>
      <c r="Y78" s="62">
        <v>3127.74</v>
      </c>
      <c r="Z78" s="62">
        <v>3127.74</v>
      </c>
      <c r="AA78" s="62">
        <v>3127.74</v>
      </c>
      <c r="AB78" s="31">
        <v>3127.74</v>
      </c>
      <c r="AD78" s="11"/>
    </row>
  </sheetData>
  <mergeCells count="2">
    <mergeCell ref="D7:F7"/>
    <mergeCell ref="D9:F9"/>
  </mergeCells>
  <printOptions horizont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&amp;LARTÍCULOS para RIEGO&amp;R"El Origen"</oddHeader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Hoja1</vt:lpstr>
      <vt:lpstr>Herram250324</vt:lpstr>
      <vt:lpstr>Riego310524</vt:lpstr>
      <vt:lpstr>Riego180824</vt:lpstr>
      <vt:lpstr>Riego081024</vt:lpstr>
      <vt:lpstr>Riego110125</vt:lpstr>
      <vt:lpstr>Herram250324!Área_de_impresión</vt:lpstr>
      <vt:lpstr>Hoja1!Área_de_impresión</vt:lpstr>
      <vt:lpstr>Riego081024!Área_de_impresión</vt:lpstr>
      <vt:lpstr>Riego110125!Área_de_impresión</vt:lpstr>
      <vt:lpstr>Riego180824!Área_de_impresión</vt:lpstr>
      <vt:lpstr>Riego310524!Área_de_impresión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Mariano Andres Garcia</cp:lastModifiedBy>
  <cp:lastPrinted>2025-01-12T23:52:04Z</cp:lastPrinted>
  <dcterms:created xsi:type="dcterms:W3CDTF">2023-04-04T01:33:42Z</dcterms:created>
  <dcterms:modified xsi:type="dcterms:W3CDTF">2025-01-12T23:59:18Z</dcterms:modified>
</cp:coreProperties>
</file>