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updateLinks="always" hidePivotFieldList="1"/>
  <mc:AlternateContent xmlns:mc="http://schemas.openxmlformats.org/markup-compatibility/2006">
    <mc:Choice Requires="x15">
      <x15ac:absPath xmlns:x15ac="http://schemas.microsoft.com/office/spreadsheetml/2010/11/ac" url="M:\Maven\Project-Files\Project-Files\"/>
    </mc:Choice>
  </mc:AlternateContent>
  <xr:revisionPtr revIDLastSave="0" documentId="13_ncr:1_{97BF8340-89EB-464F-93D5-0D1CE879984C}" xr6:coauthVersionLast="47" xr6:coauthVersionMax="47" xr10:uidLastSave="{00000000-0000-0000-0000-000000000000}"/>
  <bookViews>
    <workbookView xWindow="-110" yWindow="-110" windowWidth="19420" windowHeight="10300" tabRatio="829" firstSheet="7" activeTab="7" xr2:uid="{A576A7F4-8C84-4303-AA1F-8E3527842863}"/>
  </bookViews>
  <sheets>
    <sheet name="CurrentYearData" sheetId="5" state="hidden" r:id="rId1"/>
    <sheet name="PreviousYearData" sheetId="2" state="hidden" r:id="rId2"/>
    <sheet name="HistoricalRevenue" sheetId="3" state="hidden" r:id="rId3"/>
    <sheet name="Debtors" sheetId="4" state="hidden" r:id="rId4"/>
    <sheet name="HR &amp; Campaign" sheetId="6" state="hidden" r:id="rId5"/>
    <sheet name="Satisfaction" sheetId="7" state="hidden" r:id="rId6"/>
    <sheet name="Calculations" sheetId="9" state="hidden" r:id="rId7"/>
    <sheet name="Dashboard" sheetId="10" r:id="rId8"/>
  </sheets>
  <externalReferences>
    <externalReference r:id="rId9"/>
  </externalReferences>
  <definedNames>
    <definedName name="_xlnm._FilterDatabase" localSheetId="0" hidden="1">CurrentYearData!$A$1:$O$9</definedName>
    <definedName name="_xlnm._FilterDatabase" localSheetId="3" hidden="1">Debtors!$A$1:$G$98</definedName>
    <definedName name="_xlnm._FilterDatabase" localSheetId="1" hidden="1">PreviousYearData!$A$1:$K$41</definedName>
    <definedName name="_xlnm._FilterDatabase" localSheetId="5" hidden="1">Satisfaction!$A$1:$F$49</definedName>
    <definedName name="_xlnm.Print_Area" localSheetId="7">Dashboard!$B$1:$T$42</definedName>
    <definedName name="Slicer_State_Abbr">#N/A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4" i="9" l="1"/>
  <c r="B75" i="9"/>
  <c r="B76" i="9"/>
  <c r="B77" i="9"/>
  <c r="B78" i="9"/>
  <c r="B73" i="9"/>
  <c r="E75" i="9" s="1"/>
  <c r="R13" i="5"/>
  <c r="C77" i="9" l="1"/>
  <c r="E74" i="9"/>
  <c r="C76" i="9"/>
  <c r="D78" i="9"/>
  <c r="C75" i="9"/>
  <c r="D77" i="9"/>
  <c r="C74" i="9"/>
  <c r="D76" i="9"/>
  <c r="D73" i="9"/>
  <c r="E78" i="9"/>
  <c r="D75" i="9"/>
  <c r="E73" i="9"/>
  <c r="D74" i="9"/>
  <c r="C73" i="9"/>
  <c r="F73" i="9"/>
  <c r="E76" i="9"/>
  <c r="F77" i="9"/>
  <c r="F76" i="9"/>
  <c r="F75" i="9"/>
  <c r="F74" i="9"/>
  <c r="E77" i="9"/>
  <c r="C78" i="9"/>
  <c r="F78" i="9"/>
  <c r="B4" i="9" l="1"/>
  <c r="B5" i="9"/>
  <c r="B6" i="9"/>
  <c r="B7" i="9"/>
  <c r="B8" i="9"/>
  <c r="B3"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85" i="9"/>
  <c r="E100" i="9" s="1"/>
  <c r="B48" i="9"/>
  <c r="B49" i="9"/>
  <c r="B50" i="9"/>
  <c r="B51" i="9"/>
  <c r="B52" i="9"/>
  <c r="B53" i="9"/>
  <c r="B54" i="9"/>
  <c r="B47" i="9"/>
  <c r="D48" i="9" s="1"/>
  <c r="B42" i="9"/>
  <c r="F42" i="9" s="1"/>
  <c r="B28" i="9"/>
  <c r="B23" i="9"/>
  <c r="B24" i="9"/>
  <c r="B25" i="9"/>
  <c r="B26" i="9"/>
  <c r="B22" i="9"/>
  <c r="H23" i="9" s="1"/>
  <c r="B17" i="9"/>
  <c r="B16" i="9"/>
  <c r="E17" i="9" s="1"/>
  <c r="B68" i="9"/>
  <c r="D68" i="9" s="1"/>
  <c r="D59" i="9"/>
  <c r="E59" i="9"/>
  <c r="D60" i="9"/>
  <c r="E60" i="9"/>
  <c r="D61" i="9"/>
  <c r="E61" i="9"/>
  <c r="D62" i="9"/>
  <c r="E62" i="9"/>
  <c r="D63" i="9"/>
  <c r="E63" i="9"/>
  <c r="D64" i="9"/>
  <c r="E64" i="9"/>
  <c r="D65" i="9"/>
  <c r="E65" i="9"/>
  <c r="D66" i="9"/>
  <c r="E66" i="9"/>
  <c r="C60" i="9"/>
  <c r="C61" i="9"/>
  <c r="C62" i="9"/>
  <c r="C63" i="9"/>
  <c r="C64" i="9"/>
  <c r="C65" i="9"/>
  <c r="C66" i="9"/>
  <c r="C59" i="9"/>
  <c r="A11" i="9"/>
  <c r="A10" i="9"/>
  <c r="G11" i="9" l="1"/>
  <c r="H11" i="9"/>
  <c r="D11" i="9"/>
  <c r="I11" i="9"/>
  <c r="J11" i="9"/>
  <c r="K11" i="9"/>
  <c r="L11" i="9"/>
  <c r="E11" i="9"/>
  <c r="M11" i="9"/>
  <c r="F11" i="9"/>
  <c r="N11" i="9"/>
  <c r="O11" i="9"/>
  <c r="H10" i="9"/>
  <c r="J10" i="9"/>
  <c r="K10" i="9"/>
  <c r="M10" i="9"/>
  <c r="N10" i="9"/>
  <c r="L10" i="9"/>
  <c r="E10" i="9"/>
  <c r="F10" i="9"/>
  <c r="G10" i="9"/>
  <c r="O10" i="9"/>
  <c r="I10" i="9"/>
  <c r="D10" i="9"/>
  <c r="E3" i="9"/>
  <c r="M3" i="9"/>
  <c r="J4" i="9"/>
  <c r="G5" i="9"/>
  <c r="O5" i="9"/>
  <c r="L6" i="9"/>
  <c r="I7" i="9"/>
  <c r="F8" i="9"/>
  <c r="N8" i="9"/>
  <c r="N3" i="9"/>
  <c r="H5" i="9"/>
  <c r="M6" i="9"/>
  <c r="G8" i="9"/>
  <c r="G3" i="9"/>
  <c r="L4" i="9"/>
  <c r="F6" i="9"/>
  <c r="K7" i="9"/>
  <c r="L3" i="9"/>
  <c r="K6" i="9"/>
  <c r="F3" i="9"/>
  <c r="K4" i="9"/>
  <c r="E6" i="9"/>
  <c r="J7" i="9"/>
  <c r="O8" i="9"/>
  <c r="O3" i="9"/>
  <c r="I5" i="9"/>
  <c r="N6" i="9"/>
  <c r="H8" i="9"/>
  <c r="F5" i="9"/>
  <c r="H7" i="9"/>
  <c r="D3" i="9"/>
  <c r="D4" i="9"/>
  <c r="H3" i="9"/>
  <c r="E4" i="9"/>
  <c r="M4" i="9"/>
  <c r="J5" i="9"/>
  <c r="G6" i="9"/>
  <c r="O6" i="9"/>
  <c r="L7" i="9"/>
  <c r="I8" i="9"/>
  <c r="D5" i="9"/>
  <c r="J3" i="9"/>
  <c r="L5" i="9"/>
  <c r="F7" i="9"/>
  <c r="K8" i="9"/>
  <c r="K3" i="9"/>
  <c r="E5" i="9"/>
  <c r="J6" i="9"/>
  <c r="O7" i="9"/>
  <c r="D8" i="9"/>
  <c r="N5" i="9"/>
  <c r="M8" i="9"/>
  <c r="I3" i="9"/>
  <c r="F4" i="9"/>
  <c r="N4" i="9"/>
  <c r="K5" i="9"/>
  <c r="H6" i="9"/>
  <c r="E7" i="9"/>
  <c r="M7" i="9"/>
  <c r="J8" i="9"/>
  <c r="D6" i="9"/>
  <c r="G4" i="9"/>
  <c r="O4" i="9"/>
  <c r="I6" i="9"/>
  <c r="N7" i="9"/>
  <c r="D7" i="9"/>
  <c r="H4" i="9"/>
  <c r="M5" i="9"/>
  <c r="G7" i="9"/>
  <c r="L8" i="9"/>
  <c r="I4" i="9"/>
  <c r="E8" i="9"/>
  <c r="B11" i="9"/>
  <c r="B10" i="9"/>
  <c r="C54" i="9"/>
  <c r="D54" i="9"/>
  <c r="C47" i="9"/>
  <c r="D47" i="9"/>
  <c r="C53" i="9"/>
  <c r="D53" i="9"/>
  <c r="C52" i="9"/>
  <c r="D52" i="9"/>
  <c r="C51" i="9"/>
  <c r="D51" i="9"/>
  <c r="C50" i="9"/>
  <c r="D50" i="9"/>
  <c r="C49" i="9"/>
  <c r="D49" i="9"/>
  <c r="C48" i="9"/>
  <c r="F117" i="9"/>
  <c r="F116" i="9"/>
  <c r="F113" i="9"/>
  <c r="F112" i="9"/>
  <c r="G128" i="9"/>
  <c r="D92" i="9"/>
  <c r="D86" i="9"/>
  <c r="G127" i="9"/>
  <c r="F119" i="9"/>
  <c r="D96" i="9"/>
  <c r="D93" i="9"/>
  <c r="E106" i="9"/>
  <c r="G121" i="9"/>
  <c r="E102" i="9"/>
  <c r="F118" i="9"/>
  <c r="G132" i="9"/>
  <c r="D95" i="9"/>
  <c r="E108" i="9"/>
  <c r="G129" i="9"/>
  <c r="D94" i="9"/>
  <c r="E107" i="9"/>
  <c r="G126" i="9"/>
  <c r="D91" i="9"/>
  <c r="E101" i="9"/>
  <c r="F109" i="9"/>
  <c r="F111" i="9"/>
  <c r="G125" i="9"/>
  <c r="D88" i="9"/>
  <c r="E99" i="9"/>
  <c r="D42" i="9"/>
  <c r="C42" i="9"/>
  <c r="F120" i="9"/>
  <c r="F110" i="9"/>
  <c r="G124" i="9"/>
  <c r="D87" i="9"/>
  <c r="E98" i="9"/>
  <c r="D85" i="9"/>
  <c r="F115" i="9"/>
  <c r="G131" i="9"/>
  <c r="G123" i="9"/>
  <c r="D90" i="9"/>
  <c r="E105" i="9"/>
  <c r="E97" i="9"/>
  <c r="F114" i="9"/>
  <c r="G130" i="9"/>
  <c r="G122" i="9"/>
  <c r="D89" i="9"/>
  <c r="E104" i="9"/>
  <c r="C22" i="9"/>
  <c r="E103" i="9"/>
  <c r="I22" i="9"/>
  <c r="C6" i="10" s="1"/>
  <c r="H22" i="9"/>
  <c r="J22" i="9"/>
  <c r="D6" i="10" s="1"/>
  <c r="I26" i="9"/>
  <c r="C10" i="10" s="1"/>
  <c r="H26" i="9"/>
  <c r="E42" i="9"/>
  <c r="G22" i="9"/>
  <c r="G25" i="9"/>
  <c r="G23" i="9"/>
  <c r="F22" i="9"/>
  <c r="F26" i="9"/>
  <c r="F25" i="9"/>
  <c r="F24" i="9"/>
  <c r="F23" i="9"/>
  <c r="G26" i="9"/>
  <c r="G24" i="9"/>
  <c r="E22" i="9"/>
  <c r="E26" i="9"/>
  <c r="E25" i="9"/>
  <c r="E24" i="9"/>
  <c r="E23" i="9"/>
  <c r="D22" i="9"/>
  <c r="D26" i="9"/>
  <c r="D25" i="9"/>
  <c r="D24" i="9"/>
  <c r="D23" i="9"/>
  <c r="C26" i="9"/>
  <c r="C25" i="9"/>
  <c r="C24" i="9"/>
  <c r="C23" i="9"/>
  <c r="J26" i="9"/>
  <c r="D10" i="10" s="1"/>
  <c r="J25" i="9"/>
  <c r="D9" i="10" s="1"/>
  <c r="J24" i="9"/>
  <c r="D8" i="10" s="1"/>
  <c r="J23" i="9"/>
  <c r="D7" i="10" s="1"/>
  <c r="I25" i="9"/>
  <c r="C9" i="10" s="1"/>
  <c r="I24" i="9"/>
  <c r="C8" i="10" s="1"/>
  <c r="I23" i="9"/>
  <c r="C7" i="10" s="1"/>
  <c r="H25" i="9"/>
  <c r="H24" i="9"/>
  <c r="G16" i="9"/>
  <c r="N16" i="9"/>
  <c r="H17" i="9"/>
  <c r="D17" i="9"/>
  <c r="D16" i="9"/>
  <c r="K16" i="9"/>
  <c r="K17" i="9"/>
  <c r="L17" i="9"/>
  <c r="I16" i="9"/>
  <c r="J16" i="9"/>
  <c r="J17" i="9"/>
  <c r="N17" i="9"/>
  <c r="M16" i="9"/>
  <c r="L16" i="9"/>
  <c r="H16" i="9"/>
  <c r="O16" i="9"/>
  <c r="I17" i="9"/>
  <c r="F16" i="9"/>
  <c r="O17" i="9"/>
  <c r="G17" i="9"/>
  <c r="E16" i="9"/>
  <c r="F17" i="9"/>
  <c r="M17" i="9"/>
  <c r="C68" i="9"/>
  <c r="E68" i="9"/>
  <c r="F40" i="9"/>
  <c r="D40" i="9"/>
  <c r="F39" i="9"/>
  <c r="D39" i="9"/>
  <c r="F38" i="9"/>
  <c r="D38" i="9"/>
  <c r="F37" i="9"/>
  <c r="D37" i="9"/>
  <c r="F36" i="9"/>
  <c r="D36" i="9"/>
  <c r="F35" i="9"/>
  <c r="D35" i="9"/>
  <c r="F34" i="9"/>
  <c r="D34" i="9"/>
  <c r="F33" i="9"/>
  <c r="D33" i="9"/>
  <c r="D21" i="9"/>
  <c r="C21" i="9"/>
  <c r="O54" i="5"/>
  <c r="N54" i="5"/>
  <c r="M54" i="5"/>
  <c r="L54" i="5"/>
  <c r="K54" i="5"/>
  <c r="J54" i="5"/>
  <c r="I54" i="5"/>
  <c r="H54" i="5"/>
  <c r="G54" i="5"/>
  <c r="F54" i="5"/>
  <c r="E54" i="5"/>
  <c r="D54" i="5"/>
  <c r="O53" i="5"/>
  <c r="N53" i="5"/>
  <c r="M53" i="5"/>
  <c r="L53" i="5"/>
  <c r="K53" i="5"/>
  <c r="J53" i="5"/>
  <c r="I53" i="5"/>
  <c r="H53" i="5"/>
  <c r="G53" i="5"/>
  <c r="F53" i="5"/>
  <c r="E53" i="5"/>
  <c r="D53" i="5"/>
  <c r="O52" i="5"/>
  <c r="N52" i="5"/>
  <c r="M52" i="5"/>
  <c r="L52" i="5"/>
  <c r="K52" i="5"/>
  <c r="J52" i="5"/>
  <c r="I52" i="5"/>
  <c r="H52" i="5"/>
  <c r="G52" i="5"/>
  <c r="F52" i="5"/>
  <c r="E52" i="5"/>
  <c r="D52" i="5"/>
  <c r="O51" i="5"/>
  <c r="N51" i="5"/>
  <c r="M51" i="5"/>
  <c r="L51" i="5"/>
  <c r="K51" i="5"/>
  <c r="J51" i="5"/>
  <c r="I51" i="5"/>
  <c r="H51" i="5"/>
  <c r="G51" i="5"/>
  <c r="F51" i="5"/>
  <c r="E51" i="5"/>
  <c r="D51" i="5"/>
  <c r="O50" i="5"/>
  <c r="N50" i="5"/>
  <c r="M50" i="5"/>
  <c r="L50" i="5"/>
  <c r="K50" i="5"/>
  <c r="J50" i="5"/>
  <c r="I50" i="5"/>
  <c r="H50" i="5"/>
  <c r="G50" i="5"/>
  <c r="F50" i="5"/>
  <c r="E50" i="5"/>
  <c r="D50" i="5"/>
  <c r="O49" i="5"/>
  <c r="N49" i="5"/>
  <c r="M49" i="5"/>
  <c r="L49" i="5"/>
  <c r="K49" i="5"/>
  <c r="J49" i="5"/>
  <c r="I49" i="5"/>
  <c r="H49" i="5"/>
  <c r="G49" i="5"/>
  <c r="F49" i="5"/>
  <c r="E49" i="5"/>
  <c r="D49" i="5"/>
  <c r="O48" i="5"/>
  <c r="N48" i="5"/>
  <c r="M48" i="5"/>
  <c r="L48" i="5"/>
  <c r="K48" i="5"/>
  <c r="J48" i="5"/>
  <c r="I48" i="5"/>
  <c r="H48" i="5"/>
  <c r="G48" i="5"/>
  <c r="F48" i="5"/>
  <c r="E48" i="5"/>
  <c r="D48" i="5"/>
  <c r="O47" i="5"/>
  <c r="N47" i="5"/>
  <c r="M47" i="5"/>
  <c r="L47" i="5"/>
  <c r="K47" i="5"/>
  <c r="J47" i="5"/>
  <c r="I47" i="5"/>
  <c r="H47" i="5"/>
  <c r="G47" i="5"/>
  <c r="F47" i="5"/>
  <c r="E47" i="5"/>
  <c r="D47" i="5"/>
  <c r="O45" i="5"/>
  <c r="N45" i="5"/>
  <c r="M45" i="5"/>
  <c r="L45" i="5"/>
  <c r="K45" i="5"/>
  <c r="J45" i="5"/>
  <c r="I45" i="5"/>
  <c r="H45" i="5"/>
  <c r="G45" i="5"/>
  <c r="F45" i="5"/>
  <c r="E45" i="5"/>
  <c r="D45" i="5"/>
  <c r="O44" i="5"/>
  <c r="N44" i="5"/>
  <c r="M44" i="5"/>
  <c r="L44" i="5"/>
  <c r="K44" i="5"/>
  <c r="J44" i="5"/>
  <c r="I44" i="5"/>
  <c r="H44" i="5"/>
  <c r="G44" i="5"/>
  <c r="F44" i="5"/>
  <c r="E44" i="5"/>
  <c r="D44" i="5"/>
  <c r="O43" i="5"/>
  <c r="N43" i="5"/>
  <c r="M43" i="5"/>
  <c r="L43" i="5"/>
  <c r="K43" i="5"/>
  <c r="J43" i="5"/>
  <c r="I43" i="5"/>
  <c r="H43" i="5"/>
  <c r="G43" i="5"/>
  <c r="F43" i="5"/>
  <c r="E43" i="5"/>
  <c r="D43" i="5"/>
  <c r="O42" i="5"/>
  <c r="N42" i="5"/>
  <c r="M42" i="5"/>
  <c r="L42" i="5"/>
  <c r="K42" i="5"/>
  <c r="J42" i="5"/>
  <c r="I42" i="5"/>
  <c r="H42" i="5"/>
  <c r="G42" i="5"/>
  <c r="F42" i="5"/>
  <c r="E42" i="5"/>
  <c r="D42" i="5"/>
  <c r="O41" i="5"/>
  <c r="N41" i="5"/>
  <c r="M41" i="5"/>
  <c r="L41" i="5"/>
  <c r="K41" i="5"/>
  <c r="J41" i="5"/>
  <c r="I41" i="5"/>
  <c r="H41" i="5"/>
  <c r="G41" i="5"/>
  <c r="F41" i="5"/>
  <c r="E41" i="5"/>
  <c r="D41" i="5"/>
  <c r="O40" i="5"/>
  <c r="N40" i="5"/>
  <c r="M40" i="5"/>
  <c r="L40" i="5"/>
  <c r="K40" i="5"/>
  <c r="J40" i="5"/>
  <c r="I40" i="5"/>
  <c r="H40" i="5"/>
  <c r="G40" i="5"/>
  <c r="F40" i="5"/>
  <c r="E40" i="5"/>
  <c r="D40" i="5"/>
  <c r="O39" i="5"/>
  <c r="N39" i="5"/>
  <c r="M39" i="5"/>
  <c r="L39" i="5"/>
  <c r="K39" i="5"/>
  <c r="J39" i="5"/>
  <c r="I39" i="5"/>
  <c r="H39" i="5"/>
  <c r="G39" i="5"/>
  <c r="F39" i="5"/>
  <c r="E39" i="5"/>
  <c r="D39" i="5"/>
  <c r="O38" i="5"/>
  <c r="N38" i="5"/>
  <c r="M38" i="5"/>
  <c r="L38" i="5"/>
  <c r="K38" i="5"/>
  <c r="J38" i="5"/>
  <c r="I38" i="5"/>
  <c r="H38" i="5"/>
  <c r="G38" i="5"/>
  <c r="F38" i="5"/>
  <c r="E38" i="5"/>
  <c r="D38" i="5"/>
  <c r="E9" i="10" l="1"/>
  <c r="E8" i="10"/>
  <c r="E7" i="10"/>
  <c r="E10" i="10"/>
  <c r="D12" i="10"/>
  <c r="C12" i="10"/>
  <c r="E6" i="10"/>
  <c r="H28" i="9"/>
  <c r="I28" i="9"/>
  <c r="J28" i="9"/>
  <c r="F28" i="9"/>
  <c r="E28" i="9"/>
  <c r="G28" i="9"/>
  <c r="D28" i="9"/>
  <c r="E21" i="9"/>
  <c r="E12" i="10" l="1"/>
  <c r="F21" i="9"/>
  <c r="C28" i="9"/>
  <c r="G21" i="9" l="1"/>
  <c r="H21" i="9" l="1"/>
  <c r="I21" i="9" l="1"/>
  <c r="E51" i="9"/>
  <c r="E49" i="9"/>
  <c r="E50" i="9"/>
  <c r="E53" i="9"/>
  <c r="E48" i="9"/>
  <c r="E52" i="9"/>
  <c r="J21" i="9" l="1"/>
  <c r="E54" i="9"/>
  <c r="E47" i="9"/>
</calcChain>
</file>

<file path=xl/sharedStrings.xml><?xml version="1.0" encoding="utf-8"?>
<sst xmlns="http://schemas.openxmlformats.org/spreadsheetml/2006/main" count="876" uniqueCount="95">
  <si>
    <t>Revenue</t>
  </si>
  <si>
    <t>Expense</t>
  </si>
  <si>
    <t>EBIT</t>
  </si>
  <si>
    <t>NT</t>
  </si>
  <si>
    <t>Category</t>
  </si>
  <si>
    <t>Exp</t>
  </si>
  <si>
    <t>State</t>
  </si>
  <si>
    <t>Operations</t>
  </si>
  <si>
    <t>Strategy</t>
  </si>
  <si>
    <t>Finance</t>
  </si>
  <si>
    <t>Commercial</t>
  </si>
  <si>
    <t>HR</t>
  </si>
  <si>
    <t>All Depts</t>
  </si>
  <si>
    <t>Rev</t>
  </si>
  <si>
    <t>Actual</t>
  </si>
  <si>
    <t>Budget</t>
  </si>
  <si>
    <t>Month</t>
  </si>
  <si>
    <t>0-30</t>
  </si>
  <si>
    <t>90+</t>
  </si>
  <si>
    <t>Debtors</t>
  </si>
  <si>
    <t>Plan</t>
  </si>
  <si>
    <t>Type</t>
  </si>
  <si>
    <t>Jul</t>
  </si>
  <si>
    <t>Aug</t>
  </si>
  <si>
    <t>Sep</t>
  </si>
  <si>
    <t>Oct</t>
  </si>
  <si>
    <t>Nov</t>
  </si>
  <si>
    <t>Dec</t>
  </si>
  <si>
    <t>Jan</t>
  </si>
  <si>
    <t>Feb</t>
  </si>
  <si>
    <t>Mar</t>
  </si>
  <si>
    <t>Apr</t>
  </si>
  <si>
    <t>May</t>
  </si>
  <si>
    <t>Jun</t>
  </si>
  <si>
    <t>Termination</t>
  </si>
  <si>
    <t>New Hires</t>
  </si>
  <si>
    <t>Campaigns</t>
  </si>
  <si>
    <t>Year</t>
  </si>
  <si>
    <t>Poor</t>
  </si>
  <si>
    <t>Fair</t>
  </si>
  <si>
    <t>Good</t>
  </si>
  <si>
    <t>Excellent</t>
  </si>
  <si>
    <t>Value</t>
  </si>
  <si>
    <t>Target</t>
  </si>
  <si>
    <t>Month1</t>
  </si>
  <si>
    <t>Month2</t>
  </si>
  <si>
    <t>PY</t>
  </si>
  <si>
    <t>PY Var</t>
  </si>
  <si>
    <t>CY</t>
  </si>
  <si>
    <t>CY Var</t>
  </si>
  <si>
    <t>Satisfaction</t>
  </si>
  <si>
    <t>Trend</t>
  </si>
  <si>
    <t>Current</t>
  </si>
  <si>
    <t>Expenditure</t>
  </si>
  <si>
    <t>Var %</t>
  </si>
  <si>
    <t>Total</t>
  </si>
  <si>
    <t>New York</t>
  </si>
  <si>
    <t>Virginia</t>
  </si>
  <si>
    <t>Florida</t>
  </si>
  <si>
    <t>Michigan</t>
  </si>
  <si>
    <t>Texas</t>
  </si>
  <si>
    <t>Kansas</t>
  </si>
  <si>
    <t>Colorado</t>
  </si>
  <si>
    <t>Washington</t>
  </si>
  <si>
    <t>State Name</t>
  </si>
  <si>
    <t>State Abbr</t>
  </si>
  <si>
    <t>NY</t>
  </si>
  <si>
    <t>VA</t>
  </si>
  <si>
    <t>KS</t>
  </si>
  <si>
    <t>CO</t>
  </si>
  <si>
    <t>FL</t>
  </si>
  <si>
    <t>MI</t>
  </si>
  <si>
    <t>TX</t>
  </si>
  <si>
    <t>31-60</t>
  </si>
  <si>
    <t>61-90</t>
  </si>
  <si>
    <t>Description</t>
  </si>
  <si>
    <t>FACEBOOK</t>
  </si>
  <si>
    <t>INSTAGRAM</t>
  </si>
  <si>
    <t>Previous Year Data</t>
  </si>
  <si>
    <t>Facebook</t>
  </si>
  <si>
    <t>Instagram</t>
  </si>
  <si>
    <t>TikTok</t>
  </si>
  <si>
    <t>Option Button</t>
  </si>
  <si>
    <t>TIKTOK</t>
  </si>
  <si>
    <t>Active Plan</t>
  </si>
  <si>
    <t>New Hires &amp; Terminations</t>
  </si>
  <si>
    <t>Customer Satisfaction Data (%)</t>
  </si>
  <si>
    <t>Social Media Campaigns</t>
  </si>
  <si>
    <t>Customer Satisfaction Score</t>
  </si>
  <si>
    <t>Sales by Year</t>
  </si>
  <si>
    <t>Expenses Trend Over Time</t>
  </si>
  <si>
    <t>Total Expense for the Current Year</t>
  </si>
  <si>
    <t>Score</t>
  </si>
  <si>
    <t>Customer Debtors Schedule 0 - 90 Days +</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</si>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</sst>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00_-;\-* #,##0.00_-;_-* &quot;-&quot;??_-;_-@_-"/>
    <numFmt numFmtId="165" formatCode="_-* #,##0_-;\-* #,##0_-;_-* &quot;-&quot;??_-;_-@_-"/>
    <numFmt numFmtId="166" formatCode="mmm\ yyyy;@"/>
    <numFmt numFmtId="167" formatCode="[$-409]mmmmm;@"/>
    <numFmt numFmtId="168" formatCode="#,##0_ ;[Red]\(#,##0\)"/>
    <numFmt numFmtId="169" formatCode="mmm\ yy;@"/>
    <numFmt numFmtId="170" formatCode="mmm\-yyyy"/>
    <numFmt numFmtId="171" formatCode="_-* #,##0.0_-;\-* #,##0.0_-;_-* &quot;-&quot;?_-;_-@_-"/>
    <numFmt numFmtId="172" formatCode="0.0%;[Red]\(0.0%\)"/>
    <numFmt numFmtId="173" formatCode="#,##0,\ &quot;K&quot;"/>
  </numFmts>
  <fonts count="16" x14ac:knownFonts="1">
    <font>
      <sz val="10"/>
      <color theme="1"/>
      <name val="Arial"/>
      <family val="2"/>
    </font>
    <font>
      <sz val="10"/>
      <color theme="1"/>
      <name val="Arial"/>
      <family val="2"/>
    </font>
    <font>
      <sz val="11"/>
      <color theme="1"/>
      <name val="Corbel"/>
      <family val="2"/>
      <scheme val="minor"/>
    </font>
    <font>
      <sz val="10"/>
      <color theme="0"/>
      <name val="Arial"/>
      <family val="2"/>
    </font>
    <font>
      <sz val="11"/>
      <color theme="1"/>
      <name val="Corbel"/>
      <family val="2"/>
      <charset val="161"/>
      <scheme val="minor"/>
    </font>
    <font>
      <b/>
      <sz val="11"/>
      <color theme="0"/>
      <name val="Corbel"/>
      <family val="2"/>
      <charset val="161"/>
      <scheme val="minor"/>
    </font>
    <font>
      <b/>
      <sz val="11"/>
      <color theme="1"/>
      <name val="Corbel"/>
      <family val="2"/>
      <charset val="161"/>
      <scheme val="minor"/>
    </font>
    <font>
      <b/>
      <sz val="11"/>
      <color theme="1" tint="0.34998626667073579"/>
      <name val="Corbel"/>
      <family val="2"/>
      <charset val="161"/>
      <scheme val="minor"/>
    </font>
    <font>
      <sz val="11"/>
      <color theme="1" tint="0.34998626667073579"/>
      <name val="Corbel"/>
      <family val="2"/>
      <charset val="161"/>
      <scheme val="minor"/>
    </font>
    <font>
      <sz val="11"/>
      <color theme="0"/>
      <name val="Corbel"/>
      <family val="2"/>
      <charset val="161"/>
      <scheme val="minor"/>
    </font>
    <font>
      <sz val="8"/>
      <name val="Arial"/>
      <family val="2"/>
    </font>
    <font>
      <sz val="20"/>
      <color theme="0"/>
      <name val="Corbel"/>
      <family val="2"/>
      <charset val="161"/>
      <scheme val="minor"/>
    </font>
    <font>
      <b/>
      <sz val="10"/>
      <color theme="1"/>
      <name val="Arial"/>
      <family val="2"/>
    </font>
    <font>
      <b/>
      <sz val="11"/>
      <color theme="1"/>
      <name val="Corbel"/>
      <family val="2"/>
      <scheme val="minor"/>
    </font>
    <font>
      <b/>
      <sz val="11"/>
      <color theme="1" tint="0.34998626667073579"/>
      <name val="Corbel"/>
      <family val="2"/>
      <scheme val="minor"/>
    </font>
    <font>
      <sz val="8"/>
      <name val="Segoe UI"/>
      <family val="2"/>
    </font>
  </fonts>
  <fills count="7">
    <fill>
      <patternFill patternType="none"/>
    </fill>
    <fill>
      <patternFill patternType="gray125"/>
    </fill>
    <fill>
      <patternFill patternType="solid">
        <fgColor theme="1" tint="0.149998474074526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4" tint="0.79998168889431442"/>
        <bgColor indexed="64"/>
      </patternFill>
    </fill>
  </fills>
  <borders count="1">
    <border>
      <left/>
      <right/>
      <top/>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cellStyleXfs>
  <cellXfs count="64">
    <xf numFmtId="0" fontId="0" fillId="0" borderId="0" xfId="0"/>
    <xf numFmtId="0" fontId="3" fillId="2" borderId="0" xfId="0" applyFont="1" applyFill="1"/>
    <xf numFmtId="0" fontId="4" fillId="0" borderId="0" xfId="5" applyFont="1"/>
    <xf numFmtId="9" fontId="4" fillId="0" borderId="0" xfId="6" applyFont="1" applyFill="1" applyBorder="1" applyAlignment="1">
      <alignment horizontal="center"/>
    </xf>
    <xf numFmtId="166" fontId="5" fillId="2" borderId="0" xfId="3" applyNumberFormat="1" applyFont="1" applyFill="1"/>
    <xf numFmtId="165" fontId="4" fillId="0" borderId="0" xfId="4" applyNumberFormat="1" applyFont="1" applyFill="1" applyBorder="1"/>
    <xf numFmtId="0" fontId="4" fillId="0" borderId="0" xfId="0" applyFont="1"/>
    <xf numFmtId="0" fontId="4" fillId="0" borderId="0" xfId="3" applyFont="1" applyAlignment="1">
      <alignment vertical="center"/>
    </xf>
    <xf numFmtId="165" fontId="4" fillId="0" borderId="0" xfId="1" applyNumberFormat="1" applyFont="1"/>
    <xf numFmtId="165" fontId="4" fillId="0" borderId="0" xfId="1" applyNumberFormat="1" applyFont="1" applyFill="1" applyBorder="1" applyAlignment="1">
      <alignment vertical="center"/>
    </xf>
    <xf numFmtId="165" fontId="4" fillId="0" borderId="0" xfId="0" applyNumberFormat="1" applyFont="1"/>
    <xf numFmtId="9" fontId="4" fillId="0" borderId="0" xfId="2" applyFont="1" applyFill="1"/>
    <xf numFmtId="0" fontId="4" fillId="0" borderId="0" xfId="3" applyFont="1"/>
    <xf numFmtId="167" fontId="4" fillId="0" borderId="0" xfId="3" applyNumberFormat="1" applyFont="1"/>
    <xf numFmtId="0" fontId="5" fillId="2" borderId="0" xfId="3" applyFont="1" applyFill="1"/>
    <xf numFmtId="165" fontId="4" fillId="0" borderId="0" xfId="4" applyNumberFormat="1" applyFont="1" applyFill="1"/>
    <xf numFmtId="168" fontId="4" fillId="0" borderId="0" xfId="4" applyNumberFormat="1" applyFont="1" applyFill="1"/>
    <xf numFmtId="0" fontId="7" fillId="0" borderId="0" xfId="0" applyFont="1" applyAlignment="1">
      <alignment horizontal="right"/>
    </xf>
    <xf numFmtId="172" fontId="8" fillId="0" borderId="0" xfId="2" applyNumberFormat="1" applyFont="1" applyFill="1"/>
    <xf numFmtId="172" fontId="4" fillId="0" borderId="0" xfId="2" applyNumberFormat="1" applyFont="1" applyFill="1"/>
    <xf numFmtId="171" fontId="4" fillId="0" borderId="0" xfId="0" applyNumberFormat="1" applyFont="1"/>
    <xf numFmtId="9" fontId="4" fillId="0" borderId="0" xfId="0" applyNumberFormat="1" applyFont="1"/>
    <xf numFmtId="9" fontId="4" fillId="0" borderId="0" xfId="2" applyFont="1" applyFill="1" applyBorder="1" applyAlignment="1">
      <alignment vertical="center"/>
    </xf>
    <xf numFmtId="0" fontId="5" fillId="2" borderId="0" xfId="0" applyFont="1" applyFill="1"/>
    <xf numFmtId="164" fontId="4" fillId="0" borderId="0" xfId="0" applyNumberFormat="1" applyFont="1"/>
    <xf numFmtId="0" fontId="5" fillId="2" borderId="0" xfId="0" applyFont="1" applyFill="1" applyAlignment="1">
      <alignment horizontal="right"/>
    </xf>
    <xf numFmtId="0" fontId="9" fillId="2" borderId="0" xfId="0" applyFont="1" applyFill="1" applyAlignment="1">
      <alignment horizontal="right"/>
    </xf>
    <xf numFmtId="169" fontId="5" fillId="2" borderId="0" xfId="1" applyNumberFormat="1" applyFont="1" applyFill="1" applyBorder="1"/>
    <xf numFmtId="0" fontId="5" fillId="2" borderId="0" xfId="5" applyFont="1" applyFill="1" applyAlignment="1">
      <alignment horizontal="left" vertical="center" wrapText="1"/>
    </xf>
    <xf numFmtId="0" fontId="5" fillId="2" borderId="0" xfId="5" applyFont="1" applyFill="1"/>
    <xf numFmtId="0" fontId="5" fillId="2" borderId="0" xfId="5" applyFont="1" applyFill="1" applyAlignment="1">
      <alignment horizontal="center" vertical="center" wrapText="1"/>
    </xf>
    <xf numFmtId="0" fontId="4" fillId="3" borderId="0" xfId="3" applyFont="1" applyFill="1" applyAlignment="1">
      <alignment vertical="center"/>
    </xf>
    <xf numFmtId="165" fontId="4" fillId="3" borderId="0" xfId="1" applyNumberFormat="1" applyFont="1" applyFill="1"/>
    <xf numFmtId="0" fontId="4" fillId="3" borderId="0" xfId="0" applyFont="1" applyFill="1"/>
    <xf numFmtId="0" fontId="9" fillId="2" borderId="0" xfId="0" applyFont="1" applyFill="1"/>
    <xf numFmtId="9" fontId="4" fillId="3" borderId="0" xfId="2" applyFont="1" applyFill="1"/>
    <xf numFmtId="9" fontId="4" fillId="3" borderId="0" xfId="6" applyFont="1" applyFill="1" applyBorder="1" applyAlignment="1">
      <alignment horizontal="center"/>
    </xf>
    <xf numFmtId="0" fontId="9" fillId="2" borderId="0" xfId="0" applyFont="1" applyFill="1" applyAlignment="1">
      <alignment horizontal="left"/>
    </xf>
    <xf numFmtId="0" fontId="9" fillId="2" borderId="0" xfId="3" applyFont="1" applyFill="1"/>
    <xf numFmtId="167" fontId="9" fillId="2" borderId="0" xfId="3" applyNumberFormat="1" applyFont="1" applyFill="1"/>
    <xf numFmtId="0" fontId="9" fillId="2" borderId="0" xfId="0" applyFont="1" applyFill="1" applyAlignment="1">
      <alignment vertical="center"/>
    </xf>
    <xf numFmtId="167" fontId="6" fillId="0" borderId="0" xfId="3" applyNumberFormat="1" applyFont="1"/>
    <xf numFmtId="0" fontId="6" fillId="0" borderId="0" xfId="0" applyFont="1"/>
    <xf numFmtId="0" fontId="11" fillId="4" borderId="0" xfId="0" applyFont="1" applyFill="1" applyAlignment="1">
      <alignment horizontal="left" vertical="center"/>
    </xf>
    <xf numFmtId="0" fontId="4" fillId="5" borderId="0" xfId="3" applyFont="1" applyFill="1" applyAlignment="1">
      <alignment vertical="center"/>
    </xf>
    <xf numFmtId="0" fontId="4" fillId="5" borderId="0" xfId="5" applyFont="1" applyFill="1"/>
    <xf numFmtId="0" fontId="4" fillId="6" borderId="0" xfId="0" applyFont="1" applyFill="1"/>
    <xf numFmtId="0" fontId="4" fillId="6" borderId="0" xfId="3" applyFont="1" applyFill="1"/>
    <xf numFmtId="0" fontId="4" fillId="6" borderId="0" xfId="3" applyFont="1" applyFill="1" applyAlignment="1">
      <alignment vertical="center"/>
    </xf>
    <xf numFmtId="165" fontId="4" fillId="6" borderId="0" xfId="1" applyNumberFormat="1" applyFont="1" applyFill="1" applyBorder="1" applyAlignment="1">
      <alignment vertical="center"/>
    </xf>
    <xf numFmtId="0" fontId="12" fillId="0" borderId="0" xfId="0" applyFont="1"/>
    <xf numFmtId="0" fontId="12" fillId="0" borderId="0" xfId="0" applyFont="1" applyAlignment="1">
      <alignment vertical="center"/>
    </xf>
    <xf numFmtId="170" fontId="13" fillId="0" borderId="0" xfId="3" applyNumberFormat="1" applyFont="1"/>
    <xf numFmtId="165" fontId="0" fillId="0" borderId="0" xfId="1" applyNumberFormat="1" applyFont="1"/>
    <xf numFmtId="0" fontId="0" fillId="0" borderId="0" xfId="0" pivotButton="1"/>
    <xf numFmtId="0" fontId="0" fillId="0" borderId="0" xfId="0" applyAlignment="1">
      <alignment horizontal="left"/>
    </xf>
    <xf numFmtId="173" fontId="4" fillId="3" borderId="0" xfId="1" applyNumberFormat="1" applyFont="1" applyFill="1"/>
    <xf numFmtId="0" fontId="14" fillId="5" borderId="0" xfId="0" applyFont="1" applyFill="1" applyAlignment="1">
      <alignment horizontal="left"/>
    </xf>
    <xf numFmtId="0" fontId="14" fillId="5" borderId="0" xfId="0" applyFont="1" applyFill="1" applyAlignment="1">
      <alignment horizontal="right"/>
    </xf>
    <xf numFmtId="0" fontId="14" fillId="5" borderId="0" xfId="0" applyFont="1" applyFill="1"/>
    <xf numFmtId="1" fontId="13" fillId="5" borderId="0" xfId="0" applyNumberFormat="1" applyFont="1" applyFill="1"/>
    <xf numFmtId="165" fontId="14" fillId="5" borderId="0" xfId="1" applyNumberFormat="1" applyFont="1" applyFill="1"/>
    <xf numFmtId="9" fontId="14" fillId="5" borderId="0" xfId="2" applyFont="1" applyFill="1"/>
    <xf numFmtId="0" fontId="13" fillId="5" borderId="0" xfId="0" applyFont="1" applyFill="1"/>
  </cellXfs>
  <cellStyles count="7">
    <cellStyle name="Comma" xfId="1" builtinId="3"/>
    <cellStyle name="Comma 3" xfId="4" xr:uid="{C88F9CEE-2759-4F78-892A-91A02BD7C346}"/>
    <cellStyle name="Normal" xfId="0" builtinId="0"/>
    <cellStyle name="Normal 2" xfId="5" xr:uid="{DD16D0E7-992A-4BE6-AA66-B21B0E6BE6EE}"/>
    <cellStyle name="Normal 3" xfId="3" xr:uid="{AF88DBB2-016B-48E8-A112-E4F17356CE5D}"/>
    <cellStyle name="Percent" xfId="2" builtinId="5"/>
    <cellStyle name="Percent 2" xfId="6" xr:uid="{80EAC8F9-67CC-4B8C-A974-782E7CC7B195}"/>
  </cellStyles>
  <dxfs count="1">
    <dxf>
      <fill>
        <patternFill patternType="solid">
          <bgColor theme="0"/>
        </patternFill>
      </fill>
      <border>
        <left style="thin">
          <color theme="0" tint="-0.24994659260841701"/>
        </left>
        <right style="thin">
          <color theme="0" tint="-0.24994659260841701"/>
        </right>
        <top style="thin">
          <color theme="0" tint="-0.24994659260841701"/>
        </top>
        <bottom style="thin">
          <color theme="0" tint="-0.24994659260841701"/>
        </bottom>
      </border>
    </dxf>
  </dxfs>
  <tableStyles count="1" defaultTableStyle="TableStyleMedium2" defaultPivotStyle="PivotStyleLight16">
    <tableStyle name="Slicer Style 1" pivot="0" table="0" count="2" xr9:uid="{C8FC1B74-C82D-4772-81C2-4BA6D34AB4E5}">
      <tableStyleElement type="wholeTable" dxfId="0"/>
    </tableStyle>
  </tableStyles>
  <colors>
    <mruColors>
      <color rgb="FF00FFFF"/>
    </mruColors>
  </colors>
  <extLst>
    <ext xmlns:x14="http://schemas.microsoft.com/office/spreadsheetml/2009/9/main" uri="{46F421CA-312F-682f-3DD2-61675219B42D}">
      <x14:dxfs count="1">
        <dxf>
          <fill>
            <patternFill>
              <bgColor theme="6"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Calculations!$C$10</c:f>
              <c:strCache>
                <c:ptCount val="1"/>
                <c:pt idx="0">
                  <c:v>Actual</c:v>
                </c:pt>
              </c:strCache>
            </c:strRef>
          </c:tx>
          <c:spPr>
            <a:solidFill>
              <a:schemeClr val="accent6">
                <a:lumMod val="50000"/>
              </a:schemeClr>
            </a:solidFill>
            <a:ln>
              <a:noFill/>
            </a:ln>
            <a:effectLst/>
          </c:spPr>
          <c:invertIfNegative val="0"/>
          <c:cat>
            <c:strRef>
              <c:f>Calculations!$D$2:$O$2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Calculations!$D$10:$O$10</c:f>
              <c:numCache>
                <c:formatCode>#,##0,\ "K"</c:formatCode>
                <c:ptCount val="12"/>
                <c:pt idx="0">
                  <c:v>460472.49359999999</c:v>
                </c:pt>
                <c:pt idx="1">
                  <c:v>366176.38729411759</c:v>
                </c:pt>
                <c:pt idx="2">
                  <c:v>576698.33488235297</c:v>
                </c:pt>
                <c:pt idx="3">
                  <c:v>477601.31011764694</c:v>
                </c:pt>
                <c:pt idx="4">
                  <c:v>291949.25055882352</c:v>
                </c:pt>
                <c:pt idx="5">
                  <c:v>324453.80668235297</c:v>
                </c:pt>
                <c:pt idx="6">
                  <c:v>613277.24399999995</c:v>
                </c:pt>
                <c:pt idx="7">
                  <c:v>648444.88800000004</c:v>
                </c:pt>
                <c:pt idx="8">
                  <c:v>609201</c:v>
                </c:pt>
                <c:pt idx="9">
                  <c:v>672468.47999999998</c:v>
                </c:pt>
                <c:pt idx="10">
                  <c:v>585491.22</c:v>
                </c:pt>
                <c:pt idx="11">
                  <c:v>601885.62</c:v>
                </c:pt>
              </c:numCache>
            </c:numRef>
          </c:val>
          <c:extLst>
            <c:ext xmlns:c16="http://schemas.microsoft.com/office/drawing/2014/chart" uri="{C3380CC4-5D6E-409C-BE32-E72D297353CC}">
              <c16:uniqueId val="{00000000-46EB-4D77-80F9-E48AA84FA795}"/>
            </c:ext>
          </c:extLst>
        </c:ser>
        <c:dLbls>
          <c:showLegendKey val="0"/>
          <c:showVal val="0"/>
          <c:showCatName val="0"/>
          <c:showSerName val="0"/>
          <c:showPercent val="0"/>
          <c:showBubbleSize val="0"/>
        </c:dLbls>
        <c:gapWidth val="99"/>
        <c:overlap val="100"/>
        <c:axId val="2122432735"/>
        <c:axId val="2122436895"/>
      </c:barChart>
      <c:lineChart>
        <c:grouping val="stacked"/>
        <c:varyColors val="0"/>
        <c:ser>
          <c:idx val="1"/>
          <c:order val="1"/>
          <c:tx>
            <c:strRef>
              <c:f>Calculations!$C$11</c:f>
              <c:strCache>
                <c:ptCount val="1"/>
                <c:pt idx="0">
                  <c:v>Plan</c:v>
                </c:pt>
              </c:strCache>
            </c:strRef>
          </c:tx>
          <c:spPr>
            <a:ln w="28575" cap="rnd">
              <a:solidFill>
                <a:schemeClr val="accent6">
                  <a:lumMod val="40000"/>
                  <a:lumOff val="60000"/>
                </a:schemeClr>
              </a:solidFill>
              <a:round/>
            </a:ln>
            <a:effectLst/>
          </c:spPr>
          <c:marker>
            <c:symbol val="circle"/>
            <c:size val="7"/>
            <c:spPr>
              <a:solidFill>
                <a:srgbClr val="00FFFF"/>
              </a:solidFill>
              <a:ln w="9525">
                <a:noFill/>
              </a:ln>
              <a:effectLst/>
            </c:spPr>
          </c:marker>
          <c:cat>
            <c:strRef>
              <c:f>Calculations!$D$2:$O$2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Calculations!$D$11:$O$11</c:f>
              <c:numCache>
                <c:formatCode>#,##0,\ "K"</c:formatCode>
                <c:ptCount val="12"/>
                <c:pt idx="0">
                  <c:v>657817.848</c:v>
                </c:pt>
                <c:pt idx="1">
                  <c:v>523109.12470588234</c:v>
                </c:pt>
                <c:pt idx="2">
                  <c:v>423854.76411764702</c:v>
                </c:pt>
                <c:pt idx="3">
                  <c:v>482287.58588235301</c:v>
                </c:pt>
                <c:pt idx="4">
                  <c:v>417070.35794117645</c:v>
                </c:pt>
                <c:pt idx="5">
                  <c:v>463505.43811764714</c:v>
                </c:pt>
                <c:pt idx="6">
                  <c:v>607766.49</c:v>
                </c:pt>
                <c:pt idx="7">
                  <c:v>676947.96000000008</c:v>
                </c:pt>
                <c:pt idx="8">
                  <c:v>636615.04500000004</c:v>
                </c:pt>
                <c:pt idx="9">
                  <c:v>604108.79999999993</c:v>
                </c:pt>
                <c:pt idx="10">
                  <c:v>562713.97499999998</c:v>
                </c:pt>
                <c:pt idx="11">
                  <c:v>615593.16</c:v>
                </c:pt>
              </c:numCache>
            </c:numRef>
          </c:val>
          <c:smooth val="1"/>
          <c:extLst>
            <c:ext xmlns:c16="http://schemas.microsoft.com/office/drawing/2014/chart" uri="{C3380CC4-5D6E-409C-BE32-E72D297353CC}">
              <c16:uniqueId val="{00000001-46EB-4D77-80F9-E48AA84FA795}"/>
            </c:ext>
          </c:extLst>
        </c:ser>
        <c:dLbls>
          <c:showLegendKey val="0"/>
          <c:showVal val="0"/>
          <c:showCatName val="0"/>
          <c:showSerName val="0"/>
          <c:showPercent val="0"/>
          <c:showBubbleSize val="0"/>
        </c:dLbls>
        <c:marker val="1"/>
        <c:smooth val="0"/>
        <c:axId val="2122432735"/>
        <c:axId val="2122436895"/>
      </c:lineChart>
      <c:catAx>
        <c:axId val="21224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36895"/>
        <c:crosses val="autoZero"/>
        <c:auto val="1"/>
        <c:lblAlgn val="ctr"/>
        <c:lblOffset val="100"/>
        <c:noMultiLvlLbl val="0"/>
      </c:catAx>
      <c:valAx>
        <c:axId val="2122436895"/>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3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Calculations!$A$57</c:f>
              <c:strCache>
                <c:ptCount val="1"/>
                <c:pt idx="0">
                  <c:v>Social Media Campaigns</c:v>
                </c:pt>
              </c:strCache>
            </c:strRef>
          </c:tx>
          <c:spPr>
            <a:solidFill>
              <a:schemeClr val="accent6">
                <a:lumMod val="75000"/>
              </a:schemeClr>
            </a:solidFill>
            <a:ln>
              <a:noFill/>
            </a:ln>
            <a:effectLst>
              <a:outerShdw blurRad="50800" dist="38100" dir="2700000" algn="tl" rotWithShape="0">
                <a:prstClr val="black">
                  <a:alpha val="40000"/>
                </a:prstClr>
              </a:outerShdw>
            </a:effectLst>
            <a:scene3d>
              <a:camera prst="orthographicFront"/>
              <a:lightRig rig="threePt" dir="t"/>
            </a:scene3d>
            <a:sp3d>
              <a:bevelT w="1651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B0F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Calculations!$C$58:$E$58</c:f>
              <c:strCache>
                <c:ptCount val="3"/>
                <c:pt idx="0">
                  <c:v>Facebook</c:v>
                </c:pt>
                <c:pt idx="1">
                  <c:v>Instagram</c:v>
                </c:pt>
                <c:pt idx="2">
                  <c:v>TikTok</c:v>
                </c:pt>
              </c:strCache>
            </c:strRef>
          </c:cat>
          <c:val>
            <c:numRef>
              <c:f>Calculations!$C$68:$E$68</c:f>
              <c:numCache>
                <c:formatCode>General</c:formatCode>
                <c:ptCount val="3"/>
                <c:pt idx="0">
                  <c:v>41</c:v>
                </c:pt>
                <c:pt idx="1">
                  <c:v>29</c:v>
                </c:pt>
                <c:pt idx="2">
                  <c:v>40</c:v>
                </c:pt>
              </c:numCache>
            </c:numRef>
          </c:val>
          <c:extLst>
            <c:ext xmlns:c16="http://schemas.microsoft.com/office/drawing/2014/chart" uri="{C3380CC4-5D6E-409C-BE32-E72D297353CC}">
              <c16:uniqueId val="{00000000-5EBD-49B4-B93A-96A5A26BB595}"/>
            </c:ext>
          </c:extLst>
        </c:ser>
        <c:dLbls>
          <c:dLblPos val="inBase"/>
          <c:showLegendKey val="0"/>
          <c:showVal val="1"/>
          <c:showCatName val="0"/>
          <c:showSerName val="0"/>
          <c:showPercent val="0"/>
          <c:showBubbleSize val="0"/>
        </c:dLbls>
        <c:gapWidth val="139"/>
        <c:overlap val="-17"/>
        <c:axId val="114149647"/>
        <c:axId val="114147983"/>
      </c:barChart>
      <c:catAx>
        <c:axId val="1141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7983"/>
        <c:crosses val="autoZero"/>
        <c:auto val="1"/>
        <c:lblAlgn val="ctr"/>
        <c:lblOffset val="100"/>
        <c:noMultiLvlLbl val="0"/>
      </c:catAx>
      <c:valAx>
        <c:axId val="114147983"/>
        <c:scaling>
          <c:orientation val="minMax"/>
        </c:scaling>
        <c:delete val="1"/>
        <c:axPos val="l"/>
        <c:numFmt formatCode="General" sourceLinked="1"/>
        <c:majorTickMark val="none"/>
        <c:minorTickMark val="none"/>
        <c:tickLblPos val="nextTo"/>
        <c:crossAx val="1141496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90048118985127E-2"/>
          <c:y val="0.12078703703703704"/>
          <c:w val="0.89521062992125988"/>
          <c:h val="0.6714577865266842"/>
        </c:manualLayout>
      </c:layout>
      <c:barChart>
        <c:barDir val="col"/>
        <c:grouping val="stacked"/>
        <c:varyColors val="0"/>
        <c:ser>
          <c:idx val="0"/>
          <c:order val="0"/>
          <c:tx>
            <c:strRef>
              <c:f>Calculations!$A$16</c:f>
              <c:strCache>
                <c:ptCount val="1"/>
                <c:pt idx="0">
                  <c:v>Termination</c:v>
                </c:pt>
              </c:strCache>
            </c:strRef>
          </c:tx>
          <c:spPr>
            <a:solidFill>
              <a:schemeClr val="tx2"/>
            </a:solidFill>
            <a:ln>
              <a:noFill/>
            </a:ln>
            <a:effectLst>
              <a:innerShdw blurRad="114300">
                <a:prstClr val="black"/>
              </a:innerShdw>
            </a:effectLst>
          </c:spPr>
          <c:invertIfNegative val="0"/>
          <c:cat>
            <c:strRef>
              <c:f>Calculations!$D$15:$O$15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Calculations!$D$16:$O$16</c:f>
              <c:numCache>
                <c:formatCode>General</c:formatCode>
                <c:ptCount val="12"/>
                <c:pt idx="0">
                  <c:v>-6</c:v>
                </c:pt>
                <c:pt idx="1">
                  <c:v>-5</c:v>
                </c:pt>
                <c:pt idx="2">
                  <c:v>-4</c:v>
                </c:pt>
                <c:pt idx="3">
                  <c:v>-3</c:v>
                </c:pt>
                <c:pt idx="4">
                  <c:v>-3</c:v>
                </c:pt>
                <c:pt idx="5">
                  <c:v>-1</c:v>
                </c:pt>
                <c:pt idx="6">
                  <c:v>-4</c:v>
                </c:pt>
                <c:pt idx="7">
                  <c:v>-1</c:v>
                </c:pt>
                <c:pt idx="8">
                  <c:v>-3</c:v>
                </c:pt>
                <c:pt idx="9">
                  <c:v>-2</c:v>
                </c:pt>
                <c:pt idx="10">
                  <c:v>-1</c:v>
                </c:pt>
                <c:pt idx="11">
                  <c:v>-7</c:v>
                </c:pt>
              </c:numCache>
            </c:numRef>
          </c:val>
          <c:extLst>
            <c:ext xmlns:c16="http://schemas.microsoft.com/office/drawing/2014/chart" uri="{C3380CC4-5D6E-409C-BE32-E72D297353CC}">
              <c16:uniqueId val="{00000000-AB65-4A92-AFF1-350E584FE63D}"/>
            </c:ext>
          </c:extLst>
        </c:ser>
        <c:ser>
          <c:idx val="1"/>
          <c:order val="1"/>
          <c:tx>
            <c:strRef>
              <c:f>Calculations!$A$17</c:f>
              <c:strCache>
                <c:ptCount val="1"/>
                <c:pt idx="0">
                  <c:v>New Hires</c:v>
                </c:pt>
              </c:strCache>
            </c:strRef>
          </c:tx>
          <c:spPr>
            <a:solidFill>
              <a:schemeClr val="accent6"/>
            </a:solidFill>
            <a:ln>
              <a:noFill/>
            </a:ln>
            <a:effectLst>
              <a:innerShdw blurRad="114300">
                <a:prstClr val="black"/>
              </a:innerShdw>
            </a:effectLst>
          </c:spPr>
          <c:invertIfNegative val="0"/>
          <c:cat>
            <c:strRef>
              <c:f>Calculations!$D$15:$O$15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Calculations!$D$17:$O$17</c:f>
              <c:numCache>
                <c:formatCode>General</c:formatCode>
                <c:ptCount val="12"/>
                <c:pt idx="0">
                  <c:v>4</c:v>
                </c:pt>
                <c:pt idx="1">
                  <c:v>5</c:v>
                </c:pt>
                <c:pt idx="2">
                  <c:v>6</c:v>
                </c:pt>
                <c:pt idx="3">
                  <c:v>2</c:v>
                </c:pt>
                <c:pt idx="4">
                  <c:v>3</c:v>
                </c:pt>
                <c:pt idx="5">
                  <c:v>4</c:v>
                </c:pt>
                <c:pt idx="6">
                  <c:v>7</c:v>
                </c:pt>
                <c:pt idx="7">
                  <c:v>5</c:v>
                </c:pt>
                <c:pt idx="8">
                  <c:v>4</c:v>
                </c:pt>
                <c:pt idx="9">
                  <c:v>6</c:v>
                </c:pt>
                <c:pt idx="10">
                  <c:v>6</c:v>
                </c:pt>
                <c:pt idx="11">
                  <c:v>4</c:v>
                </c:pt>
              </c:numCache>
            </c:numRef>
          </c:val>
          <c:extLst>
            <c:ext xmlns:c16="http://schemas.microsoft.com/office/drawing/2014/chart" uri="{C3380CC4-5D6E-409C-BE32-E72D297353CC}">
              <c16:uniqueId val="{00000001-AB65-4A92-AFF1-350E584FE63D}"/>
            </c:ext>
          </c:extLst>
        </c:ser>
        <c:dLbls>
          <c:showLegendKey val="0"/>
          <c:showVal val="0"/>
          <c:showCatName val="0"/>
          <c:showSerName val="0"/>
          <c:showPercent val="0"/>
          <c:showBubbleSize val="0"/>
        </c:dLbls>
        <c:gapWidth val="80"/>
        <c:overlap val="100"/>
        <c:axId val="281893727"/>
        <c:axId val="281891647"/>
      </c:barChart>
      <c:catAx>
        <c:axId val="2818937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91647"/>
        <c:crosses val="autoZero"/>
        <c:auto val="1"/>
        <c:lblAlgn val="ctr"/>
        <c:lblOffset val="100"/>
        <c:noMultiLvlLbl val="0"/>
      </c:catAx>
      <c:valAx>
        <c:axId val="281891647"/>
        <c:scaling>
          <c:orientation val="minMax"/>
        </c:scaling>
        <c:delete val="0"/>
        <c:axPos val="l"/>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93727"/>
        <c:crosses val="autoZero"/>
        <c:crossBetween val="between"/>
      </c:valAx>
      <c:spPr>
        <a:noFill/>
        <a:ln>
          <a:noFill/>
        </a:ln>
        <a:effectLst/>
      </c:spPr>
    </c:plotArea>
    <c:legend>
      <c:legendPos val="b"/>
      <c:layout>
        <c:manualLayout>
          <c:xMode val="edge"/>
          <c:yMode val="edge"/>
          <c:x val="0.42077799650043735"/>
          <c:y val="3.7615193934091531E-2"/>
          <c:w val="0.36307341850170766"/>
          <c:h val="0.121500842740104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070201656024775E-2"/>
          <c:y val="0.12229294456374158"/>
          <c:w val="0.91719397156820737"/>
          <c:h val="0.73861207137285867"/>
        </c:manualLayout>
      </c:layout>
      <c:barChart>
        <c:barDir val="col"/>
        <c:grouping val="clustered"/>
        <c:varyColors val="0"/>
        <c:ser>
          <c:idx val="0"/>
          <c:order val="0"/>
          <c:spPr>
            <a:solidFill>
              <a:schemeClr val="accent6">
                <a:lumMod val="75000"/>
              </a:schemeClr>
            </a:solidFill>
            <a:ln>
              <a:noFill/>
            </a:ln>
            <a:effectLst/>
            <a:scene3d>
              <a:camera prst="orthographicFront"/>
              <a:lightRig rig="threePt" dir="t"/>
            </a:scene3d>
            <a:sp3d>
              <a:bevelT w="1651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Calculations!$C$21:$J$21</c:f>
              <c:numCache>
                <c:formatCode>General</c:formatCode>
                <c:ptCount val="8"/>
                <c:pt idx="0">
                  <c:v>2014</c:v>
                </c:pt>
                <c:pt idx="1">
                  <c:v>2015</c:v>
                </c:pt>
                <c:pt idx="2">
                  <c:v>2016</c:v>
                </c:pt>
                <c:pt idx="3">
                  <c:v>2017</c:v>
                </c:pt>
                <c:pt idx="4">
                  <c:v>2018</c:v>
                </c:pt>
                <c:pt idx="5">
                  <c:v>2019</c:v>
                </c:pt>
                <c:pt idx="6">
                  <c:v>2020</c:v>
                </c:pt>
                <c:pt idx="7">
                  <c:v>2021</c:v>
                </c:pt>
              </c:numCache>
            </c:numRef>
          </c:cat>
          <c:val>
            <c:numRef>
              <c:f>Calculations!$C$28:$J$28</c:f>
              <c:numCache>
                <c:formatCode>#,##0,\ "K"</c:formatCode>
                <c:ptCount val="8"/>
                <c:pt idx="0">
                  <c:v>3803153.6000000006</c:v>
                </c:pt>
                <c:pt idx="1">
                  <c:v>5200192.2599999988</c:v>
                </c:pt>
                <c:pt idx="2">
                  <c:v>3770200.0000000005</c:v>
                </c:pt>
                <c:pt idx="3">
                  <c:v>4753942</c:v>
                </c:pt>
                <c:pt idx="4">
                  <c:v>5777991.3999999985</c:v>
                </c:pt>
                <c:pt idx="5">
                  <c:v>5386000.0000000009</c:v>
                </c:pt>
                <c:pt idx="6">
                  <c:v>7437280</c:v>
                </c:pt>
                <c:pt idx="7">
                  <c:v>7042639.9999999991</c:v>
                </c:pt>
              </c:numCache>
            </c:numRef>
          </c:val>
          <c:extLst>
            <c:ext xmlns:c16="http://schemas.microsoft.com/office/drawing/2014/chart" uri="{C3380CC4-5D6E-409C-BE32-E72D297353CC}">
              <c16:uniqueId val="{00000000-B28B-489A-95B5-9ABC981F399F}"/>
            </c:ext>
          </c:extLst>
        </c:ser>
        <c:dLbls>
          <c:dLblPos val="outEnd"/>
          <c:showLegendKey val="0"/>
          <c:showVal val="1"/>
          <c:showCatName val="0"/>
          <c:showSerName val="0"/>
          <c:showPercent val="0"/>
          <c:showBubbleSize val="0"/>
        </c:dLbls>
        <c:gapWidth val="219"/>
        <c:overlap val="-27"/>
        <c:axId val="1072601616"/>
        <c:axId val="1072604944"/>
      </c:barChart>
      <c:catAx>
        <c:axId val="107260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604944"/>
        <c:crosses val="autoZero"/>
        <c:auto val="1"/>
        <c:lblAlgn val="ctr"/>
        <c:lblOffset val="100"/>
        <c:noMultiLvlLbl val="0"/>
      </c:catAx>
      <c:valAx>
        <c:axId val="1072604944"/>
        <c:scaling>
          <c:orientation val="minMax"/>
        </c:scaling>
        <c:delete val="1"/>
        <c:axPos val="l"/>
        <c:numFmt formatCode="#,##0,\ &quot;K&quot;" sourceLinked="1"/>
        <c:majorTickMark val="none"/>
        <c:minorTickMark val="none"/>
        <c:tickLblPos val="nextTo"/>
        <c:crossAx val="107260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60000"/>
                <a:lumOff val="40000"/>
              </a:schemeClr>
            </a:solidFill>
          </c:spPr>
          <c:explosion val="6"/>
          <c:dPt>
            <c:idx val="0"/>
            <c:bubble3D val="0"/>
            <c:explosion val="29"/>
            <c:spPr>
              <a:solidFill>
                <a:schemeClr val="accent6">
                  <a:lumMod val="75000"/>
                </a:schemeClr>
              </a:solidFill>
              <a:ln w="19050">
                <a:solidFill>
                  <a:schemeClr val="lt1"/>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1-A59D-445A-B240-56316C700532}"/>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A59D-445A-B240-56316C700532}"/>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A59D-445A-B240-56316C700532}"/>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A59D-445A-B240-56316C7005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Calculations!$E$32</c:f>
              <c:strCache>
                <c:ptCount val="1"/>
                <c:pt idx="0">
                  <c:v>CY</c:v>
                </c:pt>
              </c:strCache>
            </c:strRef>
          </c:cat>
          <c:val>
            <c:numRef>
              <c:f>Calculations!$C$42:$D$42</c:f>
              <c:numCache>
                <c:formatCode>0%</c:formatCode>
                <c:ptCount val="2"/>
                <c:pt idx="0">
                  <c:v>0.80999999999999994</c:v>
                </c:pt>
                <c:pt idx="1">
                  <c:v>0.19000000000000006</c:v>
                </c:pt>
              </c:numCache>
            </c:numRef>
          </c:val>
          <c:extLst>
            <c:ext xmlns:c16="http://schemas.microsoft.com/office/drawing/2014/chart" uri="{C3380CC4-5D6E-409C-BE32-E72D297353CC}">
              <c16:uniqueId val="{00000004-A59D-445A-B240-56316C700532}"/>
            </c:ext>
          </c:extLst>
        </c:ser>
        <c:ser>
          <c:idx val="1"/>
          <c:order val="1"/>
          <c:tx>
            <c:v>serie2</c:v>
          </c:tx>
          <c:explosion val="7"/>
          <c:dPt>
            <c:idx val="0"/>
            <c:bubble3D val="0"/>
            <c:spPr>
              <a:solidFill>
                <a:schemeClr val="accent6">
                  <a:lumMod val="50000"/>
                </a:schemeClr>
              </a:solidFill>
              <a:ln w="19050">
                <a:solidFill>
                  <a:schemeClr val="lt1"/>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6-A59D-445A-B240-56316C700532}"/>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8-A59D-445A-B240-56316C700532}"/>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cap="none" spc="0" baseline="0">
                      <a:ln w="0"/>
                      <a:solidFill>
                        <a:srgbClr val="00B0F0"/>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6-A59D-445A-B240-56316C700532}"/>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effectLst>
                        <a:outerShdw blurRad="38100" dist="25400" dir="5400000" algn="ctr" rotWithShape="0">
                          <a:srgbClr val="6E747A">
                            <a:alpha val="43000"/>
                          </a:srgbClr>
                        </a:outerShdw>
                      </a:effectLst>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8-A59D-445A-B240-56316C7005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rgbClr val="FFFF00"/>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Calculations!$E$32</c:f>
              <c:strCache>
                <c:ptCount val="1"/>
                <c:pt idx="0">
                  <c:v>CY</c:v>
                </c:pt>
              </c:strCache>
            </c:strRef>
          </c:cat>
          <c:val>
            <c:numRef>
              <c:f>Calculations!$E$42:$F$42</c:f>
              <c:numCache>
                <c:formatCode>0%</c:formatCode>
                <c:ptCount val="2"/>
                <c:pt idx="0">
                  <c:v>0.83</c:v>
                </c:pt>
                <c:pt idx="1">
                  <c:v>0.17000000000000004</c:v>
                </c:pt>
              </c:numCache>
            </c:numRef>
          </c:val>
          <c:extLst>
            <c:ext xmlns:c16="http://schemas.microsoft.com/office/drawing/2014/chart" uri="{C3380CC4-5D6E-409C-BE32-E72D297353CC}">
              <c16:uniqueId val="{00000009-A59D-445A-B240-56316C700532}"/>
            </c:ext>
          </c:extLst>
        </c:ser>
        <c:dLbls>
          <c:showLegendKey val="0"/>
          <c:showVal val="1"/>
          <c:showCatName val="0"/>
          <c:showSerName val="0"/>
          <c:showPercent val="0"/>
          <c:showBubbleSize val="0"/>
          <c:showLeaderLines val="1"/>
        </c:dLbls>
        <c:firstSliceAng val="0"/>
        <c:holeSize val="4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Calculations!$C$46</c:f>
              <c:strCache>
                <c:ptCount val="1"/>
                <c:pt idx="0">
                  <c:v>Actual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Calculations!$A$47:$A$54</c:f>
              <c:numCache>
                <c:formatCode>General</c:formatCode>
                <c:ptCount val="8"/>
                <c:pt idx="0">
                  <c:v>2014</c:v>
                </c:pt>
                <c:pt idx="1">
                  <c:v>2015</c:v>
                </c:pt>
                <c:pt idx="2">
                  <c:v>2016</c:v>
                </c:pt>
                <c:pt idx="3">
                  <c:v>2017</c:v>
                </c:pt>
                <c:pt idx="4">
                  <c:v>2018</c:v>
                </c:pt>
                <c:pt idx="5">
                  <c:v>2019</c:v>
                </c:pt>
                <c:pt idx="6">
                  <c:v>2020</c:v>
                </c:pt>
                <c:pt idx="7">
                  <c:v>2021</c:v>
                </c:pt>
              </c:numCache>
            </c:numRef>
          </c:cat>
          <c:val>
            <c:numRef>
              <c:f>Calculations!$C$47:$C$54</c:f>
              <c:numCache>
                <c:formatCode>#,##0,\ "K"</c:formatCode>
                <c:ptCount val="8"/>
                <c:pt idx="0">
                  <c:v>4183468.9600000009</c:v>
                </c:pt>
                <c:pt idx="1">
                  <c:v>5876217.2537999982</c:v>
                </c:pt>
                <c:pt idx="2">
                  <c:v>4335730</c:v>
                </c:pt>
                <c:pt idx="3">
                  <c:v>5609651.5599999996</c:v>
                </c:pt>
                <c:pt idx="4">
                  <c:v>6240230.7119999984</c:v>
                </c:pt>
                <c:pt idx="5">
                  <c:v>6086180.0000000009</c:v>
                </c:pt>
                <c:pt idx="6">
                  <c:v>8478499.1999999993</c:v>
                </c:pt>
                <c:pt idx="7">
                  <c:v>7746904</c:v>
                </c:pt>
              </c:numCache>
            </c:numRef>
          </c:val>
          <c:extLst>
            <c:ext xmlns:c16="http://schemas.microsoft.com/office/drawing/2014/chart" uri="{C3380CC4-5D6E-409C-BE32-E72D297353CC}">
              <c16:uniqueId val="{00000000-0BCC-4936-BA36-4AB0C40EC392}"/>
            </c:ext>
          </c:extLst>
        </c:ser>
        <c:ser>
          <c:idx val="0"/>
          <c:order val="1"/>
          <c:tx>
            <c:strRef>
              <c:f>Calculations!$D$46</c:f>
              <c:strCache>
                <c:ptCount val="1"/>
                <c:pt idx="0">
                  <c:v>Budget</c:v>
                </c:pt>
              </c:strCache>
            </c:strRef>
          </c:tx>
          <c:spPr>
            <a:solidFill>
              <a:schemeClr val="accent6">
                <a:lumMod val="50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B0F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Calculations!$A$47:$A$54</c:f>
              <c:numCache>
                <c:formatCode>General</c:formatCode>
                <c:ptCount val="8"/>
                <c:pt idx="0">
                  <c:v>2014</c:v>
                </c:pt>
                <c:pt idx="1">
                  <c:v>2015</c:v>
                </c:pt>
                <c:pt idx="2">
                  <c:v>2016</c:v>
                </c:pt>
                <c:pt idx="3">
                  <c:v>2017</c:v>
                </c:pt>
                <c:pt idx="4">
                  <c:v>2018</c:v>
                </c:pt>
                <c:pt idx="5">
                  <c:v>2019</c:v>
                </c:pt>
                <c:pt idx="6">
                  <c:v>2020</c:v>
                </c:pt>
                <c:pt idx="7">
                  <c:v>2021</c:v>
                </c:pt>
              </c:numCache>
            </c:numRef>
          </c:cat>
          <c:val>
            <c:numRef>
              <c:f>Calculations!$D$47:$D$54</c:f>
              <c:numCache>
                <c:formatCode>#,##0,\ "K"</c:formatCode>
                <c:ptCount val="8"/>
                <c:pt idx="0">
                  <c:v>4141634.2704000007</c:v>
                </c:pt>
                <c:pt idx="1">
                  <c:v>6111265.9439519979</c:v>
                </c:pt>
                <c:pt idx="2">
                  <c:v>3945514.3000000003</c:v>
                </c:pt>
                <c:pt idx="3">
                  <c:v>5441362.013199999</c:v>
                </c:pt>
                <c:pt idx="4">
                  <c:v>5803414.5621599993</c:v>
                </c:pt>
                <c:pt idx="5">
                  <c:v>6329627.2000000011</c:v>
                </c:pt>
                <c:pt idx="6">
                  <c:v>9156779.1359999999</c:v>
                </c:pt>
                <c:pt idx="7">
                  <c:v>7437027.8399999999</c:v>
                </c:pt>
              </c:numCache>
            </c:numRef>
          </c:val>
          <c:extLst>
            <c:ext xmlns:c16="http://schemas.microsoft.com/office/drawing/2014/chart" uri="{C3380CC4-5D6E-409C-BE32-E72D297353CC}">
              <c16:uniqueId val="{00000001-0BCC-4936-BA36-4AB0C40EC392}"/>
            </c:ext>
          </c:extLst>
        </c:ser>
        <c:dLbls>
          <c:showLegendKey val="0"/>
          <c:showVal val="1"/>
          <c:showCatName val="0"/>
          <c:showSerName val="0"/>
          <c:showPercent val="0"/>
          <c:showBubbleSize val="0"/>
        </c:dLbls>
        <c:gapWidth val="15"/>
        <c:overlap val="100"/>
        <c:axId val="1462616880"/>
        <c:axId val="1462606480"/>
      </c:barChart>
      <c:lineChart>
        <c:grouping val="standard"/>
        <c:varyColors val="0"/>
        <c:ser>
          <c:idx val="2"/>
          <c:order val="2"/>
          <c:tx>
            <c:strRef>
              <c:f>Calculations!$E$46</c:f>
              <c:strCache>
                <c:ptCount val="1"/>
                <c:pt idx="0">
                  <c:v>Trend</c:v>
                </c:pt>
              </c:strCache>
            </c:strRef>
          </c:tx>
          <c:spPr>
            <a:ln w="34925" cap="rnd">
              <a:solidFill>
                <a:srgbClr val="00B0F0"/>
              </a:solidFill>
              <a:prstDash val="sysDash"/>
              <a:round/>
              <a:tailEnd type="triangle"/>
            </a:ln>
            <a:effectLst/>
          </c:spPr>
          <c:marker>
            <c:symbol val="none"/>
          </c:marker>
          <c:dLbls>
            <c:delete val="1"/>
          </c:dLbls>
          <c:cat>
            <c:numRef>
              <c:f>Calculations!$A$47:$A$54</c:f>
              <c:numCache>
                <c:formatCode>General</c:formatCode>
                <c:ptCount val="8"/>
                <c:pt idx="0">
                  <c:v>2014</c:v>
                </c:pt>
                <c:pt idx="1">
                  <c:v>2015</c:v>
                </c:pt>
                <c:pt idx="2">
                  <c:v>2016</c:v>
                </c:pt>
                <c:pt idx="3">
                  <c:v>2017</c:v>
                </c:pt>
                <c:pt idx="4">
                  <c:v>2018</c:v>
                </c:pt>
                <c:pt idx="5">
                  <c:v>2019</c:v>
                </c:pt>
                <c:pt idx="6">
                  <c:v>2020</c:v>
                </c:pt>
                <c:pt idx="7">
                  <c:v>2021</c:v>
                </c:pt>
              </c:numCache>
            </c:numRef>
          </c:cat>
          <c:val>
            <c:numRef>
              <c:f>Calculations!$E$47:$E$54</c:f>
              <c:numCache>
                <c:formatCode>#,##0,\ "K"</c:formatCode>
                <c:ptCount val="8"/>
                <c:pt idx="0">
                  <c:v>8366937.9200000018</c:v>
                </c:pt>
                <c:pt idx="1">
                  <c:v>11752434.507599996</c:v>
                </c:pt>
                <c:pt idx="2">
                  <c:v>8671460</c:v>
                </c:pt>
                <c:pt idx="3">
                  <c:v>11219303.119999999</c:v>
                </c:pt>
                <c:pt idx="4">
                  <c:v>12480461.423999997</c:v>
                </c:pt>
                <c:pt idx="5">
                  <c:v>12172360.000000002</c:v>
                </c:pt>
                <c:pt idx="6">
                  <c:v>16956998.399999999</c:v>
                </c:pt>
                <c:pt idx="7">
                  <c:v>15493808</c:v>
                </c:pt>
              </c:numCache>
            </c:numRef>
          </c:val>
          <c:smooth val="1"/>
          <c:extLst>
            <c:ext xmlns:c16="http://schemas.microsoft.com/office/drawing/2014/chart" uri="{C3380CC4-5D6E-409C-BE32-E72D297353CC}">
              <c16:uniqueId val="{00000002-0BCC-4936-BA36-4AB0C40EC392}"/>
            </c:ext>
          </c:extLst>
        </c:ser>
        <c:dLbls>
          <c:showLegendKey val="0"/>
          <c:showVal val="1"/>
          <c:showCatName val="0"/>
          <c:showSerName val="0"/>
          <c:showPercent val="0"/>
          <c:showBubbleSize val="0"/>
        </c:dLbls>
        <c:marker val="1"/>
        <c:smooth val="0"/>
        <c:axId val="1462572784"/>
        <c:axId val="1462578192"/>
      </c:lineChart>
      <c:catAx>
        <c:axId val="146261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06480"/>
        <c:crosses val="autoZero"/>
        <c:auto val="1"/>
        <c:lblAlgn val="ctr"/>
        <c:lblOffset val="100"/>
        <c:noMultiLvlLbl val="0"/>
      </c:catAx>
      <c:valAx>
        <c:axId val="1462606480"/>
        <c:scaling>
          <c:orientation val="minMax"/>
        </c:scaling>
        <c:delete val="1"/>
        <c:axPos val="l"/>
        <c:numFmt formatCode="#,##0,\ &quot;K&quot;" sourceLinked="1"/>
        <c:majorTickMark val="none"/>
        <c:minorTickMark val="none"/>
        <c:tickLblPos val="nextTo"/>
        <c:crossAx val="1462616880"/>
        <c:crosses val="autoZero"/>
        <c:crossBetween val="between"/>
      </c:valAx>
      <c:valAx>
        <c:axId val="1462578192"/>
        <c:scaling>
          <c:orientation val="minMax"/>
        </c:scaling>
        <c:delete val="0"/>
        <c:axPos val="r"/>
        <c:numFmt formatCode="#,##0,\ &quot;K&quot;" sourceLinked="1"/>
        <c:majorTickMark val="out"/>
        <c:minorTickMark val="none"/>
        <c:tickLblPos val="none"/>
        <c:spPr>
          <a:noFill/>
          <a:ln w="6350" cap="flat" cmpd="sng" algn="ctr">
            <a:no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62572784"/>
        <c:crosses val="max"/>
        <c:crossBetween val="between"/>
      </c:valAx>
      <c:catAx>
        <c:axId val="1462572784"/>
        <c:scaling>
          <c:orientation val="minMax"/>
        </c:scaling>
        <c:delete val="1"/>
        <c:axPos val="b"/>
        <c:numFmt formatCode="General" sourceLinked="1"/>
        <c:majorTickMark val="out"/>
        <c:minorTickMark val="none"/>
        <c:tickLblPos val="nextTo"/>
        <c:crossAx val="14625781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Calculations!$D$84</c:f>
              <c:strCache>
                <c:ptCount val="1"/>
                <c:pt idx="0">
                  <c:v>0-30</c:v>
                </c:pt>
              </c:strCache>
            </c:strRef>
          </c:tx>
          <c:spPr>
            <a:ln w="28575" cap="rnd">
              <a:solidFill>
                <a:schemeClr val="accent6">
                  <a:lumMod val="50000"/>
                </a:schemeClr>
              </a:solidFill>
              <a:round/>
            </a:ln>
            <a:effectLst/>
          </c:spPr>
          <c:marker>
            <c:symbol val="none"/>
          </c:marker>
          <c:cat>
            <c:multiLvlStrRef>
              <c:f>Calculations!$B$85:$C$132</c:f>
              <c:multiLvlStrCache>
                <c:ptCount val="48"/>
                <c:lvl>
                  <c:pt idx="0">
                    <c:v>J</c:v>
                  </c:pt>
                  <c:pt idx="1">
                    <c:v>F</c:v>
                  </c:pt>
                  <c:pt idx="2">
                    <c:v>M</c:v>
                  </c:pt>
                  <c:pt idx="3">
                    <c:v>A</c:v>
                  </c:pt>
                  <c:pt idx="4">
                    <c:v>M</c:v>
                  </c:pt>
                  <c:pt idx="5">
                    <c:v>J</c:v>
                  </c:pt>
                  <c:pt idx="6">
                    <c:v>J</c:v>
                  </c:pt>
                  <c:pt idx="7">
                    <c:v>A</c:v>
                  </c:pt>
                  <c:pt idx="8">
                    <c:v>S</c:v>
                  </c:pt>
                  <c:pt idx="9">
                    <c:v>O</c:v>
                  </c:pt>
                  <c:pt idx="10">
                    <c:v>N</c:v>
                  </c:pt>
                  <c:pt idx="11">
                    <c:v>D</c:v>
                  </c:pt>
                  <c:pt idx="12">
                    <c:v>J</c:v>
                  </c:pt>
                  <c:pt idx="13">
                    <c:v>F</c:v>
                  </c:pt>
                  <c:pt idx="14">
                    <c:v>M</c:v>
                  </c:pt>
                  <c:pt idx="15">
                    <c:v>A</c:v>
                  </c:pt>
                  <c:pt idx="16">
                    <c:v>M</c:v>
                  </c:pt>
                  <c:pt idx="17">
                    <c:v>J</c:v>
                  </c:pt>
                  <c:pt idx="18">
                    <c:v>J</c:v>
                  </c:pt>
                  <c:pt idx="19">
                    <c:v>A</c:v>
                  </c:pt>
                  <c:pt idx="20">
                    <c:v>S</c:v>
                  </c:pt>
                  <c:pt idx="21">
                    <c:v>O</c:v>
                  </c:pt>
                  <c:pt idx="22">
                    <c:v>N</c:v>
                  </c:pt>
                  <c:pt idx="23">
                    <c:v>D</c:v>
                  </c:pt>
                  <c:pt idx="24">
                    <c:v>J</c:v>
                  </c:pt>
                  <c:pt idx="25">
                    <c:v>F</c:v>
                  </c:pt>
                  <c:pt idx="26">
                    <c:v>M</c:v>
                  </c:pt>
                  <c:pt idx="27">
                    <c:v>A</c:v>
                  </c:pt>
                  <c:pt idx="28">
                    <c:v>M</c:v>
                  </c:pt>
                  <c:pt idx="29">
                    <c:v>J</c:v>
                  </c:pt>
                  <c:pt idx="30">
                    <c:v>J</c:v>
                  </c:pt>
                  <c:pt idx="31">
                    <c:v>A</c:v>
                  </c:pt>
                  <c:pt idx="32">
                    <c:v>S</c:v>
                  </c:pt>
                  <c:pt idx="33">
                    <c:v>O</c:v>
                  </c:pt>
                  <c:pt idx="34">
                    <c:v>N</c:v>
                  </c:pt>
                  <c:pt idx="35">
                    <c:v>D</c:v>
                  </c:pt>
                  <c:pt idx="36">
                    <c:v>J</c:v>
                  </c:pt>
                  <c:pt idx="37">
                    <c:v>F</c:v>
                  </c:pt>
                  <c:pt idx="38">
                    <c:v>M</c:v>
                  </c:pt>
                  <c:pt idx="39">
                    <c:v>A</c:v>
                  </c:pt>
                  <c:pt idx="40">
                    <c:v>M</c:v>
                  </c:pt>
                  <c:pt idx="41">
                    <c:v>J</c:v>
                  </c:pt>
                  <c:pt idx="42">
                    <c:v>J</c:v>
                  </c:pt>
                  <c:pt idx="43">
                    <c:v>A</c:v>
                  </c:pt>
                  <c:pt idx="44">
                    <c:v>S</c:v>
                  </c:pt>
                  <c:pt idx="45">
                    <c:v>O</c:v>
                  </c:pt>
                  <c:pt idx="46">
                    <c:v>N</c:v>
                  </c:pt>
                  <c:pt idx="47">
                    <c:v>D</c:v>
                  </c:pt>
                </c:lvl>
                <c:lvl>
                  <c:pt idx="0">
                    <c:v>0-30</c:v>
                  </c:pt>
                  <c:pt idx="12">
                    <c:v>31-60</c:v>
                  </c:pt>
                  <c:pt idx="24">
                    <c:v>61-90</c:v>
                  </c:pt>
                  <c:pt idx="36">
                    <c:v>90+</c:v>
                  </c:pt>
                </c:lvl>
              </c:multiLvlStrCache>
            </c:multiLvlStrRef>
          </c:cat>
          <c:val>
            <c:numRef>
              <c:f>Calculations!$D$85:$D$132</c:f>
              <c:numCache>
                <c:formatCode>#,##0,\ "K"</c:formatCode>
                <c:ptCount val="48"/>
                <c:pt idx="0">
                  <c:v>809370</c:v>
                </c:pt>
                <c:pt idx="1">
                  <c:v>866025.9</c:v>
                </c:pt>
                <c:pt idx="2">
                  <c:v>623538.64800000004</c:v>
                </c:pt>
                <c:pt idx="3">
                  <c:v>455183.21304</c:v>
                </c:pt>
                <c:pt idx="4">
                  <c:v>687964.5</c:v>
                </c:pt>
                <c:pt idx="5">
                  <c:v>736122.01500000001</c:v>
                </c:pt>
                <c:pt idx="6">
                  <c:v>793182.6</c:v>
                </c:pt>
                <c:pt idx="7">
                  <c:v>692820.72000000009</c:v>
                </c:pt>
                <c:pt idx="8">
                  <c:v>436477.05359999998</c:v>
                </c:pt>
                <c:pt idx="9">
                  <c:v>364146.57043200004</c:v>
                </c:pt>
                <c:pt idx="10">
                  <c:v>1018462.6458000001</c:v>
                </c:pt>
                <c:pt idx="11">
                  <c:v>556508.24334000004</c:v>
                </c:pt>
              </c:numCache>
            </c:numRef>
          </c:val>
          <c:smooth val="1"/>
          <c:extLst>
            <c:ext xmlns:c16="http://schemas.microsoft.com/office/drawing/2014/chart" uri="{C3380CC4-5D6E-409C-BE32-E72D297353CC}">
              <c16:uniqueId val="{00000000-F0A0-43A2-9481-04D68EF4880E}"/>
            </c:ext>
          </c:extLst>
        </c:ser>
        <c:ser>
          <c:idx val="1"/>
          <c:order val="1"/>
          <c:tx>
            <c:strRef>
              <c:f>Calculations!$E$84</c:f>
              <c:strCache>
                <c:ptCount val="1"/>
                <c:pt idx="0">
                  <c:v>31-60</c:v>
                </c:pt>
              </c:strCache>
            </c:strRef>
          </c:tx>
          <c:spPr>
            <a:ln w="28575" cap="rnd">
              <a:solidFill>
                <a:schemeClr val="accent6">
                  <a:lumMod val="75000"/>
                  <a:alpha val="95000"/>
                </a:schemeClr>
              </a:solidFill>
              <a:round/>
            </a:ln>
            <a:effectLst/>
          </c:spPr>
          <c:marker>
            <c:symbol val="none"/>
          </c:marker>
          <c:cat>
            <c:multiLvlStrRef>
              <c:f>Calculations!$B$85:$C$132</c:f>
              <c:multiLvlStrCache>
                <c:ptCount val="48"/>
                <c:lvl>
                  <c:pt idx="0">
                    <c:v>J</c:v>
                  </c:pt>
                  <c:pt idx="1">
                    <c:v>F</c:v>
                  </c:pt>
                  <c:pt idx="2">
                    <c:v>M</c:v>
                  </c:pt>
                  <c:pt idx="3">
                    <c:v>A</c:v>
                  </c:pt>
                  <c:pt idx="4">
                    <c:v>M</c:v>
                  </c:pt>
                  <c:pt idx="5">
                    <c:v>J</c:v>
                  </c:pt>
                  <c:pt idx="6">
                    <c:v>J</c:v>
                  </c:pt>
                  <c:pt idx="7">
                    <c:v>A</c:v>
                  </c:pt>
                  <c:pt idx="8">
                    <c:v>S</c:v>
                  </c:pt>
                  <c:pt idx="9">
                    <c:v>O</c:v>
                  </c:pt>
                  <c:pt idx="10">
                    <c:v>N</c:v>
                  </c:pt>
                  <c:pt idx="11">
                    <c:v>D</c:v>
                  </c:pt>
                  <c:pt idx="12">
                    <c:v>J</c:v>
                  </c:pt>
                  <c:pt idx="13">
                    <c:v>F</c:v>
                  </c:pt>
                  <c:pt idx="14">
                    <c:v>M</c:v>
                  </c:pt>
                  <c:pt idx="15">
                    <c:v>A</c:v>
                  </c:pt>
                  <c:pt idx="16">
                    <c:v>M</c:v>
                  </c:pt>
                  <c:pt idx="17">
                    <c:v>J</c:v>
                  </c:pt>
                  <c:pt idx="18">
                    <c:v>J</c:v>
                  </c:pt>
                  <c:pt idx="19">
                    <c:v>A</c:v>
                  </c:pt>
                  <c:pt idx="20">
                    <c:v>S</c:v>
                  </c:pt>
                  <c:pt idx="21">
                    <c:v>O</c:v>
                  </c:pt>
                  <c:pt idx="22">
                    <c:v>N</c:v>
                  </c:pt>
                  <c:pt idx="23">
                    <c:v>D</c:v>
                  </c:pt>
                  <c:pt idx="24">
                    <c:v>J</c:v>
                  </c:pt>
                  <c:pt idx="25">
                    <c:v>F</c:v>
                  </c:pt>
                  <c:pt idx="26">
                    <c:v>M</c:v>
                  </c:pt>
                  <c:pt idx="27">
                    <c:v>A</c:v>
                  </c:pt>
                  <c:pt idx="28">
                    <c:v>M</c:v>
                  </c:pt>
                  <c:pt idx="29">
                    <c:v>J</c:v>
                  </c:pt>
                  <c:pt idx="30">
                    <c:v>J</c:v>
                  </c:pt>
                  <c:pt idx="31">
                    <c:v>A</c:v>
                  </c:pt>
                  <c:pt idx="32">
                    <c:v>S</c:v>
                  </c:pt>
                  <c:pt idx="33">
                    <c:v>O</c:v>
                  </c:pt>
                  <c:pt idx="34">
                    <c:v>N</c:v>
                  </c:pt>
                  <c:pt idx="35">
                    <c:v>D</c:v>
                  </c:pt>
                  <c:pt idx="36">
                    <c:v>J</c:v>
                  </c:pt>
                  <c:pt idx="37">
                    <c:v>F</c:v>
                  </c:pt>
                  <c:pt idx="38">
                    <c:v>M</c:v>
                  </c:pt>
                  <c:pt idx="39">
                    <c:v>A</c:v>
                  </c:pt>
                  <c:pt idx="40">
                    <c:v>M</c:v>
                  </c:pt>
                  <c:pt idx="41">
                    <c:v>J</c:v>
                  </c:pt>
                  <c:pt idx="42">
                    <c:v>J</c:v>
                  </c:pt>
                  <c:pt idx="43">
                    <c:v>A</c:v>
                  </c:pt>
                  <c:pt idx="44">
                    <c:v>S</c:v>
                  </c:pt>
                  <c:pt idx="45">
                    <c:v>O</c:v>
                  </c:pt>
                  <c:pt idx="46">
                    <c:v>N</c:v>
                  </c:pt>
                  <c:pt idx="47">
                    <c:v>D</c:v>
                  </c:pt>
                </c:lvl>
                <c:lvl>
                  <c:pt idx="0">
                    <c:v>0-30</c:v>
                  </c:pt>
                  <c:pt idx="12">
                    <c:v>31-60</c:v>
                  </c:pt>
                  <c:pt idx="24">
                    <c:v>61-90</c:v>
                  </c:pt>
                  <c:pt idx="36">
                    <c:v>90+</c:v>
                  </c:pt>
                </c:lvl>
              </c:multiLvlStrCache>
            </c:multiLvlStrRef>
          </c:cat>
          <c:val>
            <c:numRef>
              <c:f>Calculations!$E$85:$E$132</c:f>
              <c:numCache>
                <c:formatCode>General</c:formatCode>
                <c:ptCount val="48"/>
                <c:pt idx="12" formatCode="#,##0,\ &quot;K&quot;">
                  <c:v>687964.5</c:v>
                </c:pt>
                <c:pt idx="13" formatCode="#,##0,\ &quot;K&quot;">
                  <c:v>749881.30500000005</c:v>
                </c:pt>
                <c:pt idx="14" formatCode="#,##0,\ &quot;K&quot;">
                  <c:v>532415.72655000002</c:v>
                </c:pt>
                <c:pt idx="15" formatCode="#,##0,\ &quot;K&quot;">
                  <c:v>383339.32311599999</c:v>
                </c:pt>
                <c:pt idx="16" formatCode="#,##0,\ &quot;K&quot;">
                  <c:v>584769.82499999995</c:v>
                </c:pt>
                <c:pt idx="17" formatCode="#,##0,\ &quot;K&quot;">
                  <c:v>637399.10924999998</c:v>
                </c:pt>
                <c:pt idx="18" formatCode="#,##0,\ &quot;K&quot;">
                  <c:v>653566.27500000002</c:v>
                </c:pt>
                <c:pt idx="19" formatCode="#,##0,\ &quot;K&quot;">
                  <c:v>547413.35265000002</c:v>
                </c:pt>
                <c:pt idx="20" formatCode="#,##0,\ &quot;K&quot;">
                  <c:v>383339.32311599999</c:v>
                </c:pt>
                <c:pt idx="21" formatCode="#,##0,\ &quot;K&quot;">
                  <c:v>276004.31264351995</c:v>
                </c:pt>
                <c:pt idx="22" formatCode="#,##0,\ &quot;K&quot;">
                  <c:v>903352.42565999995</c:v>
                </c:pt>
                <c:pt idx="23" formatCode="#,##0,\ &quot;K&quot;">
                  <c:v>486463.00017959997</c:v>
                </c:pt>
              </c:numCache>
            </c:numRef>
          </c:val>
          <c:smooth val="1"/>
          <c:extLst>
            <c:ext xmlns:c16="http://schemas.microsoft.com/office/drawing/2014/chart" uri="{C3380CC4-5D6E-409C-BE32-E72D297353CC}">
              <c16:uniqueId val="{00000001-F0A0-43A2-9481-04D68EF4880E}"/>
            </c:ext>
          </c:extLst>
        </c:ser>
        <c:ser>
          <c:idx val="2"/>
          <c:order val="2"/>
          <c:tx>
            <c:strRef>
              <c:f>Calculations!$F$84</c:f>
              <c:strCache>
                <c:ptCount val="1"/>
                <c:pt idx="0">
                  <c:v>61-90</c:v>
                </c:pt>
              </c:strCache>
            </c:strRef>
          </c:tx>
          <c:spPr>
            <a:ln w="28575" cap="rnd">
              <a:solidFill>
                <a:schemeClr val="accent6">
                  <a:lumMod val="60000"/>
                  <a:lumOff val="40000"/>
                </a:schemeClr>
              </a:solidFill>
              <a:round/>
            </a:ln>
            <a:effectLst/>
          </c:spPr>
          <c:marker>
            <c:symbol val="none"/>
          </c:marker>
          <c:cat>
            <c:multiLvlStrRef>
              <c:f>Calculations!$B$85:$C$132</c:f>
              <c:multiLvlStrCache>
                <c:ptCount val="48"/>
                <c:lvl>
                  <c:pt idx="0">
                    <c:v>J</c:v>
                  </c:pt>
                  <c:pt idx="1">
                    <c:v>F</c:v>
                  </c:pt>
                  <c:pt idx="2">
                    <c:v>M</c:v>
                  </c:pt>
                  <c:pt idx="3">
                    <c:v>A</c:v>
                  </c:pt>
                  <c:pt idx="4">
                    <c:v>M</c:v>
                  </c:pt>
                  <c:pt idx="5">
                    <c:v>J</c:v>
                  </c:pt>
                  <c:pt idx="6">
                    <c:v>J</c:v>
                  </c:pt>
                  <c:pt idx="7">
                    <c:v>A</c:v>
                  </c:pt>
                  <c:pt idx="8">
                    <c:v>S</c:v>
                  </c:pt>
                  <c:pt idx="9">
                    <c:v>O</c:v>
                  </c:pt>
                  <c:pt idx="10">
                    <c:v>N</c:v>
                  </c:pt>
                  <c:pt idx="11">
                    <c:v>D</c:v>
                  </c:pt>
                  <c:pt idx="12">
                    <c:v>J</c:v>
                  </c:pt>
                  <c:pt idx="13">
                    <c:v>F</c:v>
                  </c:pt>
                  <c:pt idx="14">
                    <c:v>M</c:v>
                  </c:pt>
                  <c:pt idx="15">
                    <c:v>A</c:v>
                  </c:pt>
                  <c:pt idx="16">
                    <c:v>M</c:v>
                  </c:pt>
                  <c:pt idx="17">
                    <c:v>J</c:v>
                  </c:pt>
                  <c:pt idx="18">
                    <c:v>J</c:v>
                  </c:pt>
                  <c:pt idx="19">
                    <c:v>A</c:v>
                  </c:pt>
                  <c:pt idx="20">
                    <c:v>S</c:v>
                  </c:pt>
                  <c:pt idx="21">
                    <c:v>O</c:v>
                  </c:pt>
                  <c:pt idx="22">
                    <c:v>N</c:v>
                  </c:pt>
                  <c:pt idx="23">
                    <c:v>D</c:v>
                  </c:pt>
                  <c:pt idx="24">
                    <c:v>J</c:v>
                  </c:pt>
                  <c:pt idx="25">
                    <c:v>F</c:v>
                  </c:pt>
                  <c:pt idx="26">
                    <c:v>M</c:v>
                  </c:pt>
                  <c:pt idx="27">
                    <c:v>A</c:v>
                  </c:pt>
                  <c:pt idx="28">
                    <c:v>M</c:v>
                  </c:pt>
                  <c:pt idx="29">
                    <c:v>J</c:v>
                  </c:pt>
                  <c:pt idx="30">
                    <c:v>J</c:v>
                  </c:pt>
                  <c:pt idx="31">
                    <c:v>A</c:v>
                  </c:pt>
                  <c:pt idx="32">
                    <c:v>S</c:v>
                  </c:pt>
                  <c:pt idx="33">
                    <c:v>O</c:v>
                  </c:pt>
                  <c:pt idx="34">
                    <c:v>N</c:v>
                  </c:pt>
                  <c:pt idx="35">
                    <c:v>D</c:v>
                  </c:pt>
                  <c:pt idx="36">
                    <c:v>J</c:v>
                  </c:pt>
                  <c:pt idx="37">
                    <c:v>F</c:v>
                  </c:pt>
                  <c:pt idx="38">
                    <c:v>M</c:v>
                  </c:pt>
                  <c:pt idx="39">
                    <c:v>A</c:v>
                  </c:pt>
                  <c:pt idx="40">
                    <c:v>M</c:v>
                  </c:pt>
                  <c:pt idx="41">
                    <c:v>J</c:v>
                  </c:pt>
                  <c:pt idx="42">
                    <c:v>J</c:v>
                  </c:pt>
                  <c:pt idx="43">
                    <c:v>A</c:v>
                  </c:pt>
                  <c:pt idx="44">
                    <c:v>S</c:v>
                  </c:pt>
                  <c:pt idx="45">
                    <c:v>O</c:v>
                  </c:pt>
                  <c:pt idx="46">
                    <c:v>N</c:v>
                  </c:pt>
                  <c:pt idx="47">
                    <c:v>D</c:v>
                  </c:pt>
                </c:lvl>
                <c:lvl>
                  <c:pt idx="0">
                    <c:v>0-30</c:v>
                  </c:pt>
                  <c:pt idx="12">
                    <c:v>31-60</c:v>
                  </c:pt>
                  <c:pt idx="24">
                    <c:v>61-90</c:v>
                  </c:pt>
                  <c:pt idx="36">
                    <c:v>90+</c:v>
                  </c:pt>
                </c:lvl>
              </c:multiLvlStrCache>
            </c:multiLvlStrRef>
          </c:cat>
          <c:val>
            <c:numRef>
              <c:f>Calculations!$F$85:$F$132</c:f>
              <c:numCache>
                <c:formatCode>General</c:formatCode>
                <c:ptCount val="48"/>
                <c:pt idx="24" formatCode="#,##0,\ &quot;K&quot;">
                  <c:v>309584.02499999997</c:v>
                </c:pt>
                <c:pt idx="25" formatCode="#,##0,\ &quot;K&quot;">
                  <c:v>297200.66399999993</c:v>
                </c:pt>
                <c:pt idx="26" formatCode="#,##0,\ &quot;K&quot;">
                  <c:v>234788.52455999996</c:v>
                </c:pt>
                <c:pt idx="27" formatCode="#,##0,\ &quot;K&quot;">
                  <c:v>169047.73768319996</c:v>
                </c:pt>
                <c:pt idx="28" formatCode="#,##0,\ &quot;K&quot;">
                  <c:v>263146.42124999996</c:v>
                </c:pt>
                <c:pt idx="29" formatCode="#,##0,\ &quot;K&quot;">
                  <c:v>252620.56439999994</c:v>
                </c:pt>
                <c:pt idx="30" formatCode="#,##0,\ &quot;K&quot;">
                  <c:v>303392.34449999995</c:v>
                </c:pt>
                <c:pt idx="31" formatCode="#,##0,\ &quot;K&quot;">
                  <c:v>208040.46479999993</c:v>
                </c:pt>
                <c:pt idx="32" formatCode="#,##0,\ &quot;K&quot;">
                  <c:v>183135.04915679997</c:v>
                </c:pt>
                <c:pt idx="33" formatCode="#,##0,\ &quot;K&quot;">
                  <c:v>120023.89375507196</c:v>
                </c:pt>
                <c:pt idx="34" formatCode="#,##0,\ &quot;K&quot;">
                  <c:v>384509.5507304999</c:v>
                </c:pt>
                <c:pt idx="35" formatCode="#,##0,\ &quot;K&quot;">
                  <c:v>194618.88281375996</c:v>
                </c:pt>
              </c:numCache>
            </c:numRef>
          </c:val>
          <c:smooth val="1"/>
          <c:extLst>
            <c:ext xmlns:c16="http://schemas.microsoft.com/office/drawing/2014/chart" uri="{C3380CC4-5D6E-409C-BE32-E72D297353CC}">
              <c16:uniqueId val="{00000002-F0A0-43A2-9481-04D68EF4880E}"/>
            </c:ext>
          </c:extLst>
        </c:ser>
        <c:ser>
          <c:idx val="3"/>
          <c:order val="3"/>
          <c:tx>
            <c:strRef>
              <c:f>Calculations!$G$84</c:f>
              <c:strCache>
                <c:ptCount val="1"/>
                <c:pt idx="0">
                  <c:v>90+</c:v>
                </c:pt>
              </c:strCache>
            </c:strRef>
          </c:tx>
          <c:spPr>
            <a:ln w="28575" cap="rnd">
              <a:solidFill>
                <a:schemeClr val="accent6">
                  <a:lumMod val="40000"/>
                  <a:lumOff val="60000"/>
                </a:schemeClr>
              </a:solidFill>
              <a:round/>
            </a:ln>
            <a:effectLst/>
          </c:spPr>
          <c:marker>
            <c:symbol val="none"/>
          </c:marker>
          <c:cat>
            <c:multiLvlStrRef>
              <c:f>Calculations!$B$85:$C$132</c:f>
              <c:multiLvlStrCache>
                <c:ptCount val="48"/>
                <c:lvl>
                  <c:pt idx="0">
                    <c:v>J</c:v>
                  </c:pt>
                  <c:pt idx="1">
                    <c:v>F</c:v>
                  </c:pt>
                  <c:pt idx="2">
                    <c:v>M</c:v>
                  </c:pt>
                  <c:pt idx="3">
                    <c:v>A</c:v>
                  </c:pt>
                  <c:pt idx="4">
                    <c:v>M</c:v>
                  </c:pt>
                  <c:pt idx="5">
                    <c:v>J</c:v>
                  </c:pt>
                  <c:pt idx="6">
                    <c:v>J</c:v>
                  </c:pt>
                  <c:pt idx="7">
                    <c:v>A</c:v>
                  </c:pt>
                  <c:pt idx="8">
                    <c:v>S</c:v>
                  </c:pt>
                  <c:pt idx="9">
                    <c:v>O</c:v>
                  </c:pt>
                  <c:pt idx="10">
                    <c:v>N</c:v>
                  </c:pt>
                  <c:pt idx="11">
                    <c:v>D</c:v>
                  </c:pt>
                  <c:pt idx="12">
                    <c:v>J</c:v>
                  </c:pt>
                  <c:pt idx="13">
                    <c:v>F</c:v>
                  </c:pt>
                  <c:pt idx="14">
                    <c:v>M</c:v>
                  </c:pt>
                  <c:pt idx="15">
                    <c:v>A</c:v>
                  </c:pt>
                  <c:pt idx="16">
                    <c:v>M</c:v>
                  </c:pt>
                  <c:pt idx="17">
                    <c:v>J</c:v>
                  </c:pt>
                  <c:pt idx="18">
                    <c:v>J</c:v>
                  </c:pt>
                  <c:pt idx="19">
                    <c:v>A</c:v>
                  </c:pt>
                  <c:pt idx="20">
                    <c:v>S</c:v>
                  </c:pt>
                  <c:pt idx="21">
                    <c:v>O</c:v>
                  </c:pt>
                  <c:pt idx="22">
                    <c:v>N</c:v>
                  </c:pt>
                  <c:pt idx="23">
                    <c:v>D</c:v>
                  </c:pt>
                  <c:pt idx="24">
                    <c:v>J</c:v>
                  </c:pt>
                  <c:pt idx="25">
                    <c:v>F</c:v>
                  </c:pt>
                  <c:pt idx="26">
                    <c:v>M</c:v>
                  </c:pt>
                  <c:pt idx="27">
                    <c:v>A</c:v>
                  </c:pt>
                  <c:pt idx="28">
                    <c:v>M</c:v>
                  </c:pt>
                  <c:pt idx="29">
                    <c:v>J</c:v>
                  </c:pt>
                  <c:pt idx="30">
                    <c:v>J</c:v>
                  </c:pt>
                  <c:pt idx="31">
                    <c:v>A</c:v>
                  </c:pt>
                  <c:pt idx="32">
                    <c:v>S</c:v>
                  </c:pt>
                  <c:pt idx="33">
                    <c:v>O</c:v>
                  </c:pt>
                  <c:pt idx="34">
                    <c:v>N</c:v>
                  </c:pt>
                  <c:pt idx="35">
                    <c:v>D</c:v>
                  </c:pt>
                  <c:pt idx="36">
                    <c:v>J</c:v>
                  </c:pt>
                  <c:pt idx="37">
                    <c:v>F</c:v>
                  </c:pt>
                  <c:pt idx="38">
                    <c:v>M</c:v>
                  </c:pt>
                  <c:pt idx="39">
                    <c:v>A</c:v>
                  </c:pt>
                  <c:pt idx="40">
                    <c:v>M</c:v>
                  </c:pt>
                  <c:pt idx="41">
                    <c:v>J</c:v>
                  </c:pt>
                  <c:pt idx="42">
                    <c:v>J</c:v>
                  </c:pt>
                  <c:pt idx="43">
                    <c:v>A</c:v>
                  </c:pt>
                  <c:pt idx="44">
                    <c:v>S</c:v>
                  </c:pt>
                  <c:pt idx="45">
                    <c:v>O</c:v>
                  </c:pt>
                  <c:pt idx="46">
                    <c:v>N</c:v>
                  </c:pt>
                  <c:pt idx="47">
                    <c:v>D</c:v>
                  </c:pt>
                </c:lvl>
                <c:lvl>
                  <c:pt idx="0">
                    <c:v>0-30</c:v>
                  </c:pt>
                  <c:pt idx="12">
                    <c:v>31-60</c:v>
                  </c:pt>
                  <c:pt idx="24">
                    <c:v>61-90</c:v>
                  </c:pt>
                  <c:pt idx="36">
                    <c:v>90+</c:v>
                  </c:pt>
                </c:lvl>
              </c:multiLvlStrCache>
            </c:multiLvlStrRef>
          </c:cat>
          <c:val>
            <c:numRef>
              <c:f>Calculations!$G$85:$G$132</c:f>
              <c:numCache>
                <c:formatCode>General</c:formatCode>
                <c:ptCount val="48"/>
                <c:pt idx="36" formatCode="#,##0,\ &quot;K&quot;">
                  <c:v>139312.81124999997</c:v>
                </c:pt>
                <c:pt idx="37" formatCode="#,##0,\ &quot;K&quot;">
                  <c:v>139312.81124999997</c:v>
                </c:pt>
                <c:pt idx="38" formatCode="#,##0,\ &quot;K&quot;">
                  <c:v>108663.99277499998</c:v>
                </c:pt>
                <c:pt idx="39" formatCode="#,##0,\ &quot;K&quot;">
                  <c:v>85844.554292249988</c:v>
                </c:pt>
                <c:pt idx="40" formatCode="#,##0,\ &quot;K&quot;">
                  <c:v>118415.88956249997</c:v>
                </c:pt>
                <c:pt idx="41" formatCode="#,##0,\ &quot;K&quot;">
                  <c:v>118415.88956249997</c:v>
                </c:pt>
                <c:pt idx="42" formatCode="#,##0,\ &quot;K&quot;">
                  <c:v>151850.96426249997</c:v>
                </c:pt>
                <c:pt idx="43" formatCode="#,##0,\ &quot;K&quot;">
                  <c:v>105877.73654999997</c:v>
                </c:pt>
                <c:pt idx="44" formatCode="#,##0,\ &quot;K&quot;">
                  <c:v>85844.554292249988</c:v>
                </c:pt>
                <c:pt idx="45" formatCode="#,##0,\ &quot;K&quot;">
                  <c:v>66958.752347955</c:v>
                </c:pt>
                <c:pt idx="46" formatCode="#,##0,\ &quot;K&quot;">
                  <c:v>177623.83434374997</c:v>
                </c:pt>
                <c:pt idx="47" formatCode="#,##0,\ &quot;K&quot;">
                  <c:v>97195.762152899988</c:v>
                </c:pt>
              </c:numCache>
            </c:numRef>
          </c:val>
          <c:smooth val="1"/>
          <c:extLst>
            <c:ext xmlns:c16="http://schemas.microsoft.com/office/drawing/2014/chart" uri="{C3380CC4-5D6E-409C-BE32-E72D297353CC}">
              <c16:uniqueId val="{00000003-F0A0-43A2-9481-04D68EF4880E}"/>
            </c:ext>
          </c:extLst>
        </c:ser>
        <c:dLbls>
          <c:showLegendKey val="0"/>
          <c:showVal val="0"/>
          <c:showCatName val="0"/>
          <c:showSerName val="0"/>
          <c:showPercent val="0"/>
          <c:showBubbleSize val="0"/>
        </c:dLbls>
        <c:smooth val="0"/>
        <c:axId val="1953481391"/>
        <c:axId val="1953483055"/>
      </c:lineChart>
      <c:catAx>
        <c:axId val="195348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83055"/>
        <c:crosses val="autoZero"/>
        <c:auto val="1"/>
        <c:lblAlgn val="ctr"/>
        <c:lblOffset val="100"/>
        <c:noMultiLvlLbl val="0"/>
      </c:catAx>
      <c:valAx>
        <c:axId val="1953483055"/>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8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Calculations!$C$10</c:f>
              <c:strCache>
                <c:ptCount val="1"/>
                <c:pt idx="0">
                  <c:v>Actual</c:v>
                </c:pt>
              </c:strCache>
            </c:strRef>
          </c:tx>
          <c:spPr>
            <a:solidFill>
              <a:schemeClr val="accent6">
                <a:lumMod val="50000"/>
              </a:schemeClr>
            </a:solidFill>
            <a:ln>
              <a:noFill/>
            </a:ln>
            <a:effectLst/>
          </c:spPr>
          <c:invertIfNegative val="0"/>
          <c:cat>
            <c:strRef>
              <c:f>Calculations!$D$2:$O$2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Calculations!$D$10:$O$10</c:f>
              <c:numCache>
                <c:formatCode>#,##0,\ "K"</c:formatCode>
                <c:ptCount val="12"/>
                <c:pt idx="0">
                  <c:v>460472.49359999999</c:v>
                </c:pt>
                <c:pt idx="1">
                  <c:v>366176.38729411759</c:v>
                </c:pt>
                <c:pt idx="2">
                  <c:v>576698.33488235297</c:v>
                </c:pt>
                <c:pt idx="3">
                  <c:v>477601.31011764694</c:v>
                </c:pt>
                <c:pt idx="4">
                  <c:v>291949.25055882352</c:v>
                </c:pt>
                <c:pt idx="5">
                  <c:v>324453.80668235297</c:v>
                </c:pt>
                <c:pt idx="6">
                  <c:v>613277.24399999995</c:v>
                </c:pt>
                <c:pt idx="7">
                  <c:v>648444.88800000004</c:v>
                </c:pt>
                <c:pt idx="8">
                  <c:v>609201</c:v>
                </c:pt>
                <c:pt idx="9">
                  <c:v>672468.47999999998</c:v>
                </c:pt>
                <c:pt idx="10">
                  <c:v>585491.22</c:v>
                </c:pt>
                <c:pt idx="11">
                  <c:v>601885.62</c:v>
                </c:pt>
              </c:numCache>
            </c:numRef>
          </c:val>
          <c:extLst>
            <c:ext xmlns:c16="http://schemas.microsoft.com/office/drawing/2014/chart" uri="{C3380CC4-5D6E-409C-BE32-E72D297353CC}">
              <c16:uniqueId val="{00000000-E8C9-4213-9C1B-6B7784F33B29}"/>
            </c:ext>
          </c:extLst>
        </c:ser>
        <c:dLbls>
          <c:showLegendKey val="0"/>
          <c:showVal val="0"/>
          <c:showCatName val="0"/>
          <c:showSerName val="0"/>
          <c:showPercent val="0"/>
          <c:showBubbleSize val="0"/>
        </c:dLbls>
        <c:gapWidth val="99"/>
        <c:overlap val="100"/>
        <c:axId val="2122432735"/>
        <c:axId val="2122436895"/>
      </c:barChart>
      <c:lineChart>
        <c:grouping val="stacked"/>
        <c:varyColors val="0"/>
        <c:ser>
          <c:idx val="1"/>
          <c:order val="1"/>
          <c:tx>
            <c:strRef>
              <c:f>Calculations!$C$11</c:f>
              <c:strCache>
                <c:ptCount val="1"/>
                <c:pt idx="0">
                  <c:v>Plan</c:v>
                </c:pt>
              </c:strCache>
            </c:strRef>
          </c:tx>
          <c:spPr>
            <a:ln w="28575" cap="rnd">
              <a:solidFill>
                <a:schemeClr val="accent6">
                  <a:lumMod val="40000"/>
                  <a:lumOff val="60000"/>
                </a:schemeClr>
              </a:solidFill>
              <a:round/>
            </a:ln>
            <a:effectLst/>
          </c:spPr>
          <c:marker>
            <c:symbol val="circle"/>
            <c:size val="7"/>
            <c:spPr>
              <a:solidFill>
                <a:srgbClr val="00FFFF"/>
              </a:solidFill>
              <a:ln w="9525">
                <a:noFill/>
              </a:ln>
              <a:effectLst/>
            </c:spPr>
          </c:marker>
          <c:cat>
            <c:strRef>
              <c:f>Calculations!$D$2:$O$2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Calculations!$D$11:$O$11</c:f>
              <c:numCache>
                <c:formatCode>#,##0,\ "K"</c:formatCode>
                <c:ptCount val="12"/>
                <c:pt idx="0">
                  <c:v>657817.848</c:v>
                </c:pt>
                <c:pt idx="1">
                  <c:v>523109.12470588234</c:v>
                </c:pt>
                <c:pt idx="2">
                  <c:v>423854.76411764702</c:v>
                </c:pt>
                <c:pt idx="3">
                  <c:v>482287.58588235301</c:v>
                </c:pt>
                <c:pt idx="4">
                  <c:v>417070.35794117645</c:v>
                </c:pt>
                <c:pt idx="5">
                  <c:v>463505.43811764714</c:v>
                </c:pt>
                <c:pt idx="6">
                  <c:v>607766.49</c:v>
                </c:pt>
                <c:pt idx="7">
                  <c:v>676947.96000000008</c:v>
                </c:pt>
                <c:pt idx="8">
                  <c:v>636615.04500000004</c:v>
                </c:pt>
                <c:pt idx="9">
                  <c:v>604108.79999999993</c:v>
                </c:pt>
                <c:pt idx="10">
                  <c:v>562713.97499999998</c:v>
                </c:pt>
                <c:pt idx="11">
                  <c:v>615593.16</c:v>
                </c:pt>
              </c:numCache>
            </c:numRef>
          </c:val>
          <c:smooth val="1"/>
          <c:extLst>
            <c:ext xmlns:c16="http://schemas.microsoft.com/office/drawing/2014/chart" uri="{C3380CC4-5D6E-409C-BE32-E72D297353CC}">
              <c16:uniqueId val="{00000001-E8C9-4213-9C1B-6B7784F33B29}"/>
            </c:ext>
          </c:extLst>
        </c:ser>
        <c:dLbls>
          <c:showLegendKey val="0"/>
          <c:showVal val="0"/>
          <c:showCatName val="0"/>
          <c:showSerName val="0"/>
          <c:showPercent val="0"/>
          <c:showBubbleSize val="0"/>
        </c:dLbls>
        <c:marker val="1"/>
        <c:smooth val="0"/>
        <c:axId val="2122432735"/>
        <c:axId val="2122436895"/>
      </c:lineChart>
      <c:catAx>
        <c:axId val="21224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36895"/>
        <c:crosses val="autoZero"/>
        <c:auto val="1"/>
        <c:lblAlgn val="ctr"/>
        <c:lblOffset val="100"/>
        <c:noMultiLvlLbl val="0"/>
      </c:catAx>
      <c:valAx>
        <c:axId val="2122436895"/>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3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6">
                <a:lumMod val="75000"/>
              </a:schemeClr>
            </a:solidFill>
            <a:ln>
              <a:noFill/>
            </a:ln>
            <a:effectLst/>
          </c:spPr>
          <c:invertIfNegative val="0"/>
          <c:cat>
            <c:numRef>
              <c:f>Calculations!$C$72:$F$72</c:f>
              <c:numCache>
                <c:formatCode>General</c:formatCode>
                <c:ptCount val="4"/>
                <c:pt idx="0">
                  <c:v>2019</c:v>
                </c:pt>
                <c:pt idx="1">
                  <c:v>2020</c:v>
                </c:pt>
                <c:pt idx="2">
                  <c:v>2021</c:v>
                </c:pt>
                <c:pt idx="3">
                  <c:v>2022</c:v>
                </c:pt>
              </c:numCache>
            </c:numRef>
          </c:cat>
          <c:val>
            <c:numRef>
              <c:f>Calculations!$C$73:$F$73</c:f>
              <c:numCache>
                <c:formatCode>0%</c:formatCode>
                <c:ptCount val="4"/>
                <c:pt idx="0">
                  <c:v>0.5</c:v>
                </c:pt>
                <c:pt idx="1">
                  <c:v>0.6</c:v>
                </c:pt>
                <c:pt idx="2">
                  <c:v>0.6</c:v>
                </c:pt>
                <c:pt idx="3">
                  <c:v>0.6</c:v>
                </c:pt>
              </c:numCache>
            </c:numRef>
          </c:val>
          <c:extLst>
            <c:ext xmlns:c16="http://schemas.microsoft.com/office/drawing/2014/chart" uri="{C3380CC4-5D6E-409C-BE32-E72D297353CC}">
              <c16:uniqueId val="{00000000-FA74-4CC5-ADEC-077443F76E14}"/>
            </c:ext>
          </c:extLst>
        </c:ser>
        <c:ser>
          <c:idx val="1"/>
          <c:order val="1"/>
          <c:spPr>
            <a:solidFill>
              <a:schemeClr val="accent6">
                <a:lumMod val="60000"/>
                <a:lumOff val="40000"/>
              </a:schemeClr>
            </a:solidFill>
            <a:ln>
              <a:noFill/>
            </a:ln>
            <a:effectLst/>
          </c:spPr>
          <c:invertIfNegative val="0"/>
          <c:cat>
            <c:numRef>
              <c:f>Calculations!$C$72:$F$72</c:f>
              <c:numCache>
                <c:formatCode>General</c:formatCode>
                <c:ptCount val="4"/>
                <c:pt idx="0">
                  <c:v>2019</c:v>
                </c:pt>
                <c:pt idx="1">
                  <c:v>2020</c:v>
                </c:pt>
                <c:pt idx="2">
                  <c:v>2021</c:v>
                </c:pt>
                <c:pt idx="3">
                  <c:v>2022</c:v>
                </c:pt>
              </c:numCache>
            </c:numRef>
          </c:cat>
          <c:val>
            <c:numRef>
              <c:f>Calculations!$C$74:$F$74</c:f>
              <c:numCache>
                <c:formatCode>0%</c:formatCode>
                <c:ptCount val="4"/>
                <c:pt idx="0">
                  <c:v>0.1</c:v>
                </c:pt>
                <c:pt idx="1">
                  <c:v>0.15</c:v>
                </c:pt>
                <c:pt idx="2">
                  <c:v>0.15</c:v>
                </c:pt>
                <c:pt idx="3">
                  <c:v>0.15</c:v>
                </c:pt>
              </c:numCache>
            </c:numRef>
          </c:val>
          <c:extLst>
            <c:ext xmlns:c16="http://schemas.microsoft.com/office/drawing/2014/chart" uri="{C3380CC4-5D6E-409C-BE32-E72D297353CC}">
              <c16:uniqueId val="{00000001-FA74-4CC5-ADEC-077443F76E14}"/>
            </c:ext>
          </c:extLst>
        </c:ser>
        <c:ser>
          <c:idx val="2"/>
          <c:order val="2"/>
          <c:spPr>
            <a:solidFill>
              <a:schemeClr val="accent6">
                <a:lumMod val="40000"/>
                <a:lumOff val="60000"/>
              </a:schemeClr>
            </a:solidFill>
            <a:ln>
              <a:noFill/>
            </a:ln>
            <a:effectLst/>
          </c:spPr>
          <c:invertIfNegative val="0"/>
          <c:cat>
            <c:numRef>
              <c:f>Calculations!$C$72:$F$72</c:f>
              <c:numCache>
                <c:formatCode>General</c:formatCode>
                <c:ptCount val="4"/>
                <c:pt idx="0">
                  <c:v>2019</c:v>
                </c:pt>
                <c:pt idx="1">
                  <c:v>2020</c:v>
                </c:pt>
                <c:pt idx="2">
                  <c:v>2021</c:v>
                </c:pt>
                <c:pt idx="3">
                  <c:v>2022</c:v>
                </c:pt>
              </c:numCache>
            </c:numRef>
          </c:cat>
          <c:val>
            <c:numRef>
              <c:f>Calculations!$C$75:$F$75</c:f>
              <c:numCache>
                <c:formatCode>0%</c:formatCode>
                <c:ptCount val="4"/>
                <c:pt idx="0">
                  <c:v>0.2</c:v>
                </c:pt>
                <c:pt idx="1">
                  <c:v>0.15</c:v>
                </c:pt>
                <c:pt idx="2">
                  <c:v>0.15</c:v>
                </c:pt>
                <c:pt idx="3">
                  <c:v>0.15</c:v>
                </c:pt>
              </c:numCache>
            </c:numRef>
          </c:val>
          <c:extLst>
            <c:ext xmlns:c16="http://schemas.microsoft.com/office/drawing/2014/chart" uri="{C3380CC4-5D6E-409C-BE32-E72D297353CC}">
              <c16:uniqueId val="{00000002-FA74-4CC5-ADEC-077443F76E14}"/>
            </c:ext>
          </c:extLst>
        </c:ser>
        <c:ser>
          <c:idx val="3"/>
          <c:order val="3"/>
          <c:spPr>
            <a:solidFill>
              <a:schemeClr val="accent6">
                <a:lumMod val="20000"/>
                <a:lumOff val="80000"/>
              </a:schemeClr>
            </a:solidFill>
            <a:ln>
              <a:noFill/>
            </a:ln>
            <a:effectLst/>
          </c:spPr>
          <c:invertIfNegative val="0"/>
          <c:cat>
            <c:numRef>
              <c:f>Calculations!$C$72:$F$72</c:f>
              <c:numCache>
                <c:formatCode>General</c:formatCode>
                <c:ptCount val="4"/>
                <c:pt idx="0">
                  <c:v>2019</c:v>
                </c:pt>
                <c:pt idx="1">
                  <c:v>2020</c:v>
                </c:pt>
                <c:pt idx="2">
                  <c:v>2021</c:v>
                </c:pt>
                <c:pt idx="3">
                  <c:v>2022</c:v>
                </c:pt>
              </c:numCache>
            </c:numRef>
          </c:cat>
          <c:val>
            <c:numRef>
              <c:f>Calculations!$C$76:$F$76</c:f>
              <c:numCache>
                <c:formatCode>0%</c:formatCode>
                <c:ptCount val="4"/>
                <c:pt idx="0">
                  <c:v>0.2</c:v>
                </c:pt>
                <c:pt idx="1">
                  <c:v>0.1</c:v>
                </c:pt>
                <c:pt idx="2">
                  <c:v>0.1</c:v>
                </c:pt>
                <c:pt idx="3">
                  <c:v>0.1</c:v>
                </c:pt>
              </c:numCache>
            </c:numRef>
          </c:val>
          <c:extLst>
            <c:ext xmlns:c16="http://schemas.microsoft.com/office/drawing/2014/chart" uri="{C3380CC4-5D6E-409C-BE32-E72D297353CC}">
              <c16:uniqueId val="{00000003-FA74-4CC5-ADEC-077443F76E14}"/>
            </c:ext>
          </c:extLst>
        </c:ser>
        <c:dLbls>
          <c:showLegendKey val="0"/>
          <c:showVal val="0"/>
          <c:showCatName val="0"/>
          <c:showSerName val="0"/>
          <c:showPercent val="0"/>
          <c:showBubbleSize val="0"/>
        </c:dLbls>
        <c:gapWidth val="150"/>
        <c:overlap val="100"/>
        <c:axId val="260742575"/>
        <c:axId val="260741327"/>
      </c:barChart>
      <c:barChart>
        <c:barDir val="col"/>
        <c:grouping val="stacked"/>
        <c:varyColors val="0"/>
        <c:ser>
          <c:idx val="4"/>
          <c:order val="4"/>
          <c:spPr>
            <a:solidFill>
              <a:schemeClr val="accent6">
                <a:lumMod val="50000"/>
              </a:schemeClr>
            </a:solidFill>
            <a:ln>
              <a:noFill/>
            </a:ln>
            <a:effectLst/>
          </c:spPr>
          <c:invertIfNegative val="0"/>
          <c:val>
            <c:numRef>
              <c:f>Calculations!$C$77:$F$77</c:f>
              <c:numCache>
                <c:formatCode>0%</c:formatCode>
                <c:ptCount val="4"/>
                <c:pt idx="0">
                  <c:v>0.89</c:v>
                </c:pt>
                <c:pt idx="1">
                  <c:v>0.91</c:v>
                </c:pt>
                <c:pt idx="2">
                  <c:v>0.9</c:v>
                </c:pt>
                <c:pt idx="3">
                  <c:v>0.91</c:v>
                </c:pt>
              </c:numCache>
            </c:numRef>
          </c:val>
          <c:extLst>
            <c:ext xmlns:c16="http://schemas.microsoft.com/office/drawing/2014/chart" uri="{C3380CC4-5D6E-409C-BE32-E72D297353CC}">
              <c16:uniqueId val="{00000004-FA74-4CC5-ADEC-077443F76E14}"/>
            </c:ext>
          </c:extLst>
        </c:ser>
        <c:dLbls>
          <c:showLegendKey val="0"/>
          <c:showVal val="0"/>
          <c:showCatName val="0"/>
          <c:showSerName val="0"/>
          <c:showPercent val="0"/>
          <c:showBubbleSize val="0"/>
        </c:dLbls>
        <c:gapWidth val="370"/>
        <c:overlap val="100"/>
        <c:axId val="117604111"/>
        <c:axId val="117610351"/>
      </c:barChart>
      <c:lineChart>
        <c:grouping val="stacked"/>
        <c:varyColors val="0"/>
        <c:ser>
          <c:idx val="5"/>
          <c:order val="5"/>
          <c:spPr>
            <a:ln w="28575" cap="rnd">
              <a:noFill/>
              <a:round/>
            </a:ln>
            <a:effectLst/>
          </c:spPr>
          <c:marker>
            <c:symbol val="dash"/>
            <c:size val="21"/>
            <c:spPr>
              <a:solidFill>
                <a:srgbClr val="00FFFF"/>
              </a:solidFill>
              <a:ln w="9525">
                <a:noFill/>
              </a:ln>
              <a:effectLst/>
            </c:spPr>
          </c:marker>
          <c:val>
            <c:numRef>
              <c:f>Calculations!$C$78:$F$78</c:f>
              <c:numCache>
                <c:formatCode>0%</c:formatCode>
                <c:ptCount val="4"/>
                <c:pt idx="0">
                  <c:v>0.9</c:v>
                </c:pt>
                <c:pt idx="1">
                  <c:v>0.92</c:v>
                </c:pt>
                <c:pt idx="2">
                  <c:v>0.93</c:v>
                </c:pt>
                <c:pt idx="3">
                  <c:v>0.93</c:v>
                </c:pt>
              </c:numCache>
            </c:numRef>
          </c:val>
          <c:smooth val="0"/>
          <c:extLst>
            <c:ext xmlns:c16="http://schemas.microsoft.com/office/drawing/2014/chart" uri="{C3380CC4-5D6E-409C-BE32-E72D297353CC}">
              <c16:uniqueId val="{00000005-FA74-4CC5-ADEC-077443F76E14}"/>
            </c:ext>
          </c:extLst>
        </c:ser>
        <c:dLbls>
          <c:showLegendKey val="0"/>
          <c:showVal val="0"/>
          <c:showCatName val="0"/>
          <c:showSerName val="0"/>
          <c:showPercent val="0"/>
          <c:showBubbleSize val="0"/>
        </c:dLbls>
        <c:marker val="1"/>
        <c:smooth val="0"/>
        <c:axId val="117604111"/>
        <c:axId val="117610351"/>
      </c:lineChart>
      <c:catAx>
        <c:axId val="26074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41327"/>
        <c:crosses val="autoZero"/>
        <c:auto val="1"/>
        <c:lblAlgn val="ctr"/>
        <c:lblOffset val="100"/>
        <c:noMultiLvlLbl val="0"/>
      </c:catAx>
      <c:valAx>
        <c:axId val="260741327"/>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42575"/>
        <c:crosses val="autoZero"/>
        <c:crossBetween val="between"/>
      </c:valAx>
      <c:valAx>
        <c:axId val="117610351"/>
        <c:scaling>
          <c:orientation val="minMax"/>
        </c:scaling>
        <c:delete val="1"/>
        <c:axPos val="r"/>
        <c:numFmt formatCode="0%" sourceLinked="1"/>
        <c:majorTickMark val="out"/>
        <c:minorTickMark val="none"/>
        <c:tickLblPos val="nextTo"/>
        <c:crossAx val="117604111"/>
        <c:crosses val="max"/>
        <c:crossBetween val="between"/>
      </c:valAx>
      <c:catAx>
        <c:axId val="117604111"/>
        <c:scaling>
          <c:orientation val="minMax"/>
        </c:scaling>
        <c:delete val="1"/>
        <c:axPos val="b"/>
        <c:majorTickMark val="out"/>
        <c:minorTickMark val="none"/>
        <c:tickLblPos val="nextTo"/>
        <c:crossAx val="117610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CurrentYearData!$R$12" lockText="1" noThreeD="1"/>
</file>

<file path=xl/ctrlProps/ctrlProp3.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523874</xdr:colOff>
      <xdr:row>9</xdr:row>
      <xdr:rowOff>168276</xdr:rowOff>
    </xdr:from>
    <xdr:to>
      <xdr:col>23</xdr:col>
      <xdr:colOff>579436</xdr:colOff>
      <xdr:row>18</xdr:row>
      <xdr:rowOff>134938</xdr:rowOff>
    </xdr:to>
    <xdr:graphicFrame macro="">
      <xdr:nvGraphicFramePr>
        <xdr:cNvPr id="3" name="Chart 2">
          <a:extLst>
            <a:ext uri="{FF2B5EF4-FFF2-40B4-BE49-F238E27FC236}">
              <a16:creationId xmlns:a16="http://schemas.microsoft.com/office/drawing/2014/main" id="{A1373CF0-1D73-C6E6-739D-E2F20164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292100</xdr:colOff>
          <xdr:row>0</xdr:row>
          <xdr:rowOff>88900</xdr:rowOff>
        </xdr:from>
        <xdr:to>
          <xdr:col>19</xdr:col>
          <xdr:colOff>336550</xdr:colOff>
          <xdr:row>1</xdr:row>
          <xdr:rowOff>69850</xdr:rowOff>
        </xdr:to>
        <xdr:sp macro="" textlink="">
          <xdr:nvSpPr>
            <xdr:cNvPr id="8196" name="Group Box 4" hidden="1">
              <a:extLst>
                <a:ext uri="{63B3BB69-23CF-44E3-9099-C40C66FF867C}">
                  <a14:compatExt spid="_x0000_s8196"/>
                </a:ext>
                <a:ext uri="{FF2B5EF4-FFF2-40B4-BE49-F238E27FC236}">
                  <a16:creationId xmlns:a16="http://schemas.microsoft.com/office/drawing/2014/main" id="{00000000-0008-0000-0600-000004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xdr:colOff>
      <xdr:row>13</xdr:row>
      <xdr:rowOff>38100</xdr:rowOff>
    </xdr:from>
    <xdr:to>
      <xdr:col>6</xdr:col>
      <xdr:colOff>209551</xdr:colOff>
      <xdr:row>14</xdr:row>
      <xdr:rowOff>152400</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314326" y="2257425"/>
          <a:ext cx="3324225" cy="276225"/>
        </a:xfrm>
        <a:prstGeom prst="rect">
          <a:avLst/>
        </a:prstGeom>
        <a:solidFill>
          <a:schemeClr val="accent6">
            <a:lumMod val="50000"/>
          </a:schemeClr>
        </a:solidFill>
        <a:ln>
          <a:no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304801</xdr:colOff>
      <xdr:row>39</xdr:row>
      <xdr:rowOff>28575</xdr:rowOff>
    </xdr:from>
    <xdr:to>
      <xdr:col>6</xdr:col>
      <xdr:colOff>200026</xdr:colOff>
      <xdr:row>40</xdr:row>
      <xdr:rowOff>142875</xdr:rowOff>
    </xdr:to>
    <xdr:sp macro="" textlink="">
      <xdr:nvSpPr>
        <xdr:cNvPr id="4" name="Rectangle 3">
          <a:extLst>
            <a:ext uri="{FF2B5EF4-FFF2-40B4-BE49-F238E27FC236}">
              <a16:creationId xmlns:a16="http://schemas.microsoft.com/office/drawing/2014/main" id="{00000000-0008-0000-0900-000004000000}"/>
            </a:ext>
          </a:extLst>
        </xdr:cNvPr>
        <xdr:cNvSpPr/>
      </xdr:nvSpPr>
      <xdr:spPr>
        <a:xfrm>
          <a:off x="304801" y="6457950"/>
          <a:ext cx="3324225" cy="276225"/>
        </a:xfrm>
        <a:prstGeom prst="rect">
          <a:avLst/>
        </a:prstGeom>
        <a:solidFill>
          <a:schemeClr val="accent6">
            <a:lumMod val="50000"/>
          </a:schemeClr>
        </a:solidFill>
        <a:ln>
          <a:no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295275</xdr:colOff>
      <xdr:row>0</xdr:row>
      <xdr:rowOff>9525</xdr:rowOff>
    </xdr:from>
    <xdr:to>
      <xdr:col>20</xdr:col>
      <xdr:colOff>57150</xdr:colOff>
      <xdr:row>3</xdr:row>
      <xdr:rowOff>95250</xdr:rowOff>
    </xdr:to>
    <xdr:sp macro="" textlink="">
      <xdr:nvSpPr>
        <xdr:cNvPr id="5" name="Flowchart: Document 4">
          <a:extLst>
            <a:ext uri="{FF2B5EF4-FFF2-40B4-BE49-F238E27FC236}">
              <a16:creationId xmlns:a16="http://schemas.microsoft.com/office/drawing/2014/main" id="{00000000-0008-0000-0900-000005000000}"/>
            </a:ext>
          </a:extLst>
        </xdr:cNvPr>
        <xdr:cNvSpPr/>
      </xdr:nvSpPr>
      <xdr:spPr>
        <a:xfrm>
          <a:off x="295275" y="9525"/>
          <a:ext cx="13487400" cy="571500"/>
        </a:xfrm>
        <a:prstGeom prst="flowChartDocumen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390524</xdr:colOff>
      <xdr:row>39</xdr:row>
      <xdr:rowOff>28575</xdr:rowOff>
    </xdr:from>
    <xdr:to>
      <xdr:col>20</xdr:col>
      <xdr:colOff>28575</xdr:colOff>
      <xdr:row>40</xdr:row>
      <xdr:rowOff>142875</xdr:rowOff>
    </xdr:to>
    <xdr:sp macro="" textlink="">
      <xdr:nvSpPr>
        <xdr:cNvPr id="6" name="Rectangle 5">
          <a:extLst>
            <a:ext uri="{FF2B5EF4-FFF2-40B4-BE49-F238E27FC236}">
              <a16:creationId xmlns:a16="http://schemas.microsoft.com/office/drawing/2014/main" id="{00000000-0008-0000-0900-000006000000}"/>
            </a:ext>
          </a:extLst>
        </xdr:cNvPr>
        <xdr:cNvSpPr/>
      </xdr:nvSpPr>
      <xdr:spPr>
        <a:xfrm>
          <a:off x="3819524" y="6457950"/>
          <a:ext cx="9934576" cy="276225"/>
        </a:xfrm>
        <a:prstGeom prst="rect">
          <a:avLst/>
        </a:prstGeom>
        <a:solidFill>
          <a:schemeClr val="accent6">
            <a:lumMod val="50000"/>
          </a:schemeClr>
        </a:solidFill>
        <a:ln>
          <a:no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123825</xdr:colOff>
      <xdr:row>25</xdr:row>
      <xdr:rowOff>114300</xdr:rowOff>
    </xdr:from>
    <xdr:to>
      <xdr:col>20</xdr:col>
      <xdr:colOff>19051</xdr:colOff>
      <xdr:row>27</xdr:row>
      <xdr:rowOff>66675</xdr:rowOff>
    </xdr:to>
    <xdr:sp macro="" textlink="">
      <xdr:nvSpPr>
        <xdr:cNvPr id="7" name="Rectangle 6">
          <a:extLst>
            <a:ext uri="{FF2B5EF4-FFF2-40B4-BE49-F238E27FC236}">
              <a16:creationId xmlns:a16="http://schemas.microsoft.com/office/drawing/2014/main" id="{00000000-0008-0000-0900-000007000000}"/>
            </a:ext>
          </a:extLst>
        </xdr:cNvPr>
        <xdr:cNvSpPr/>
      </xdr:nvSpPr>
      <xdr:spPr>
        <a:xfrm>
          <a:off x="3943350" y="4276725"/>
          <a:ext cx="9801226" cy="276225"/>
        </a:xfrm>
        <a:prstGeom prst="rect">
          <a:avLst/>
        </a:prstGeom>
        <a:solidFill>
          <a:schemeClr val="accent6">
            <a:lumMod val="50000"/>
          </a:schemeClr>
        </a:solidFill>
        <a:ln>
          <a:no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66675</xdr:colOff>
      <xdr:row>13</xdr:row>
      <xdr:rowOff>33866</xdr:rowOff>
    </xdr:from>
    <xdr:to>
      <xdr:col>20</xdr:col>
      <xdr:colOff>28575</xdr:colOff>
      <xdr:row>14</xdr:row>
      <xdr:rowOff>148166</xdr:rowOff>
    </xdr:to>
    <xdr:sp macro="" textlink="">
      <xdr:nvSpPr>
        <xdr:cNvPr id="8" name="Rectangle 7">
          <a:extLst>
            <a:ext uri="{FF2B5EF4-FFF2-40B4-BE49-F238E27FC236}">
              <a16:creationId xmlns:a16="http://schemas.microsoft.com/office/drawing/2014/main" id="{00000000-0008-0000-0900-000008000000}"/>
            </a:ext>
          </a:extLst>
        </xdr:cNvPr>
        <xdr:cNvSpPr/>
      </xdr:nvSpPr>
      <xdr:spPr>
        <a:xfrm>
          <a:off x="3886200" y="2253191"/>
          <a:ext cx="9867900" cy="276225"/>
        </a:xfrm>
        <a:prstGeom prst="rect">
          <a:avLst/>
        </a:prstGeom>
        <a:solidFill>
          <a:schemeClr val="accent6">
            <a:lumMod val="50000"/>
          </a:schemeClr>
        </a:solidFill>
        <a:ln>
          <a:no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9</xdr:col>
      <xdr:colOff>528110</xdr:colOff>
      <xdr:row>13</xdr:row>
      <xdr:rowOff>28575</xdr:rowOff>
    </xdr:from>
    <xdr:to>
      <xdr:col>12</xdr:col>
      <xdr:colOff>166159</xdr:colOff>
      <xdr:row>14</xdr:row>
      <xdr:rowOff>142875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5798610" y="2367492"/>
          <a:ext cx="192404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Sales by Year</a:t>
          </a:r>
        </a:p>
      </xdr:txBody>
    </xdr:sp>
    <xdr:clientData/>
  </xdr:twoCellAnchor>
  <xdr:twoCellAnchor>
    <xdr:from>
      <xdr:col>8</xdr:col>
      <xdr:colOff>574674</xdr:colOff>
      <xdr:row>25</xdr:row>
      <xdr:rowOff>117475</xdr:rowOff>
    </xdr:from>
    <xdr:to>
      <xdr:col>12</xdr:col>
      <xdr:colOff>631823</xdr:colOff>
      <xdr:row>27</xdr:row>
      <xdr:rowOff>127000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083174" y="4742392"/>
          <a:ext cx="310514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Total Expense for the Current Year</a:t>
          </a:r>
        </a:p>
      </xdr:txBody>
    </xdr:sp>
    <xdr:clientData/>
  </xdr:twoCellAnchor>
  <xdr:twoCellAnchor>
    <xdr:from>
      <xdr:col>15</xdr:col>
      <xdr:colOff>597959</xdr:colOff>
      <xdr:row>13</xdr:row>
      <xdr:rowOff>27516</xdr:rowOff>
    </xdr:from>
    <xdr:to>
      <xdr:col>19</xdr:col>
      <xdr:colOff>207433</xdr:colOff>
      <xdr:row>15</xdr:row>
      <xdr:rowOff>37041</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10440459" y="2366433"/>
          <a:ext cx="265747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Expenses</a:t>
          </a:r>
          <a:r>
            <a:rPr lang="en-AU" sz="1400" b="1" baseline="0">
              <a:solidFill>
                <a:schemeClr val="bg1"/>
              </a:solidFill>
            </a:rPr>
            <a:t> Tr</a:t>
          </a:r>
          <a:r>
            <a:rPr lang="en-AU" sz="1400" b="1">
              <a:solidFill>
                <a:schemeClr val="bg1"/>
              </a:solidFill>
            </a:rPr>
            <a:t>end</a:t>
          </a:r>
          <a:r>
            <a:rPr lang="en-AU" sz="1400" b="1" baseline="0">
              <a:solidFill>
                <a:schemeClr val="bg1"/>
              </a:solidFill>
            </a:rPr>
            <a:t> Over Year</a:t>
          </a:r>
          <a:endParaRPr lang="en-AU" sz="1400" b="1">
            <a:solidFill>
              <a:schemeClr val="bg1"/>
            </a:solidFill>
          </a:endParaRPr>
        </a:p>
      </xdr:txBody>
    </xdr:sp>
    <xdr:clientData/>
  </xdr:twoCellAnchor>
  <xdr:twoCellAnchor>
    <xdr:from>
      <xdr:col>15</xdr:col>
      <xdr:colOff>711200</xdr:colOff>
      <xdr:row>25</xdr:row>
      <xdr:rowOff>96309</xdr:rowOff>
    </xdr:from>
    <xdr:to>
      <xdr:col>20</xdr:col>
      <xdr:colOff>168275</xdr:colOff>
      <xdr:row>27</xdr:row>
      <xdr:rowOff>48684</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10553700" y="4721226"/>
          <a:ext cx="32670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New Hires &amp; Terminations</a:t>
          </a:r>
        </a:p>
      </xdr:txBody>
    </xdr:sp>
    <xdr:clientData/>
  </xdr:twoCellAnchor>
  <xdr:twoCellAnchor>
    <xdr:from>
      <xdr:col>13</xdr:col>
      <xdr:colOff>247649</xdr:colOff>
      <xdr:row>70</xdr:row>
      <xdr:rowOff>142875</xdr:rowOff>
    </xdr:from>
    <xdr:to>
      <xdr:col>18</xdr:col>
      <xdr:colOff>457199</xdr:colOff>
      <xdr:row>72</xdr:row>
      <xdr:rowOff>95250</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8639174" y="11591925"/>
          <a:ext cx="40195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bg1"/>
              </a:solidFill>
            </a:rPr>
            <a:t>Customer</a:t>
          </a:r>
          <a:r>
            <a:rPr lang="en-AU" sz="1400" baseline="0">
              <a:solidFill>
                <a:schemeClr val="bg1"/>
              </a:solidFill>
            </a:rPr>
            <a:t> Satisfaction CY v PY</a:t>
          </a:r>
          <a:endParaRPr lang="en-AU" sz="1400">
            <a:solidFill>
              <a:schemeClr val="bg1"/>
            </a:solidFill>
          </a:endParaRPr>
        </a:p>
      </xdr:txBody>
    </xdr:sp>
    <xdr:clientData/>
  </xdr:twoCellAnchor>
  <xdr:twoCellAnchor>
    <xdr:from>
      <xdr:col>16</xdr:col>
      <xdr:colOff>334435</xdr:colOff>
      <xdr:row>39</xdr:row>
      <xdr:rowOff>30692</xdr:rowOff>
    </xdr:from>
    <xdr:to>
      <xdr:col>19</xdr:col>
      <xdr:colOff>529167</xdr:colOff>
      <xdr:row>40</xdr:row>
      <xdr:rowOff>144992</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0938935" y="7322609"/>
          <a:ext cx="248073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Social</a:t>
          </a:r>
          <a:r>
            <a:rPr lang="en-AU" sz="1400" b="1" baseline="0">
              <a:solidFill>
                <a:schemeClr val="bg1"/>
              </a:solidFill>
            </a:rPr>
            <a:t>  Media Campaigns</a:t>
          </a:r>
          <a:endParaRPr lang="en-AU" sz="1400" b="1">
            <a:solidFill>
              <a:schemeClr val="bg1"/>
            </a:solidFill>
          </a:endParaRPr>
        </a:p>
      </xdr:txBody>
    </xdr:sp>
    <xdr:clientData/>
  </xdr:twoCellAnchor>
  <xdr:twoCellAnchor>
    <xdr:from>
      <xdr:col>8</xdr:col>
      <xdr:colOff>394758</xdr:colOff>
      <xdr:row>39</xdr:row>
      <xdr:rowOff>29633</xdr:rowOff>
    </xdr:from>
    <xdr:to>
      <xdr:col>13</xdr:col>
      <xdr:colOff>109007</xdr:colOff>
      <xdr:row>40</xdr:row>
      <xdr:rowOff>143933</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4903258" y="7321550"/>
          <a:ext cx="352424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Customer</a:t>
          </a:r>
          <a:r>
            <a:rPr lang="en-AU" sz="1400" b="1" baseline="0">
              <a:solidFill>
                <a:schemeClr val="bg1"/>
              </a:solidFill>
            </a:rPr>
            <a:t> </a:t>
          </a:r>
          <a:r>
            <a:rPr lang="en-AU" sz="1400" b="1">
              <a:solidFill>
                <a:schemeClr val="bg1"/>
              </a:solidFill>
            </a:rPr>
            <a:t>Debtors Schedule 0 - 90 Days +</a:t>
          </a:r>
        </a:p>
      </xdr:txBody>
    </xdr:sp>
    <xdr:clientData/>
  </xdr:twoCellAnchor>
  <xdr:twoCellAnchor>
    <xdr:from>
      <xdr:col>1</xdr:col>
      <xdr:colOff>47626</xdr:colOff>
      <xdr:row>25</xdr:row>
      <xdr:rowOff>114300</xdr:rowOff>
    </xdr:from>
    <xdr:to>
      <xdr:col>6</xdr:col>
      <xdr:colOff>257176</xdr:colOff>
      <xdr:row>27</xdr:row>
      <xdr:rowOff>66675</xdr:rowOff>
    </xdr:to>
    <xdr:sp macro="" textlink="">
      <xdr:nvSpPr>
        <xdr:cNvPr id="31" name="Rectangle 30">
          <a:extLst>
            <a:ext uri="{FF2B5EF4-FFF2-40B4-BE49-F238E27FC236}">
              <a16:creationId xmlns:a16="http://schemas.microsoft.com/office/drawing/2014/main" id="{00000000-0008-0000-0900-00001F000000}"/>
            </a:ext>
          </a:extLst>
        </xdr:cNvPr>
        <xdr:cNvSpPr/>
      </xdr:nvSpPr>
      <xdr:spPr>
        <a:xfrm>
          <a:off x="361951" y="4276725"/>
          <a:ext cx="3324225" cy="276225"/>
        </a:xfrm>
        <a:prstGeom prst="rect">
          <a:avLst/>
        </a:prstGeom>
        <a:solidFill>
          <a:schemeClr val="accent6">
            <a:lumMod val="50000"/>
          </a:schemeClr>
        </a:solidFill>
        <a:ln>
          <a:no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100541</xdr:colOff>
      <xdr:row>0</xdr:row>
      <xdr:rowOff>51858</xdr:rowOff>
    </xdr:from>
    <xdr:to>
      <xdr:col>13</xdr:col>
      <xdr:colOff>77258</xdr:colOff>
      <xdr:row>3</xdr:row>
      <xdr:rowOff>70908</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343958" y="51858"/>
          <a:ext cx="80518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800">
              <a:solidFill>
                <a:schemeClr val="bg1"/>
              </a:solidFill>
            </a:rPr>
            <a:t>Financial</a:t>
          </a:r>
          <a:r>
            <a:rPr lang="en-AU" sz="2800" baseline="0">
              <a:solidFill>
                <a:schemeClr val="bg1"/>
              </a:solidFill>
            </a:rPr>
            <a:t> KPI </a:t>
          </a:r>
          <a:r>
            <a:rPr lang="en-AU" sz="2800" baseline="0">
              <a:solidFill>
                <a:schemeClr val="accent4">
                  <a:lumMod val="60000"/>
                  <a:lumOff val="40000"/>
                </a:schemeClr>
              </a:solidFill>
            </a:rPr>
            <a:t>Dashboard</a:t>
          </a:r>
          <a:endParaRPr lang="en-AU" sz="2800">
            <a:solidFill>
              <a:schemeClr val="accent4">
                <a:lumMod val="60000"/>
                <a:lumOff val="40000"/>
              </a:schemeClr>
            </a:solidFill>
          </a:endParaRPr>
        </a:p>
      </xdr:txBody>
    </xdr:sp>
    <xdr:clientData/>
  </xdr:twoCellAnchor>
  <xdr:twoCellAnchor>
    <xdr:from>
      <xdr:col>14</xdr:col>
      <xdr:colOff>295275</xdr:colOff>
      <xdr:row>57</xdr:row>
      <xdr:rowOff>38100</xdr:rowOff>
    </xdr:from>
    <xdr:to>
      <xdr:col>18</xdr:col>
      <xdr:colOff>523875</xdr:colOff>
      <xdr:row>59</xdr:row>
      <xdr:rowOff>47625</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9448800" y="9382125"/>
          <a:ext cx="3276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bg1"/>
              </a:solidFill>
            </a:rPr>
            <a:t>Customer</a:t>
          </a:r>
          <a:r>
            <a:rPr lang="en-AU" sz="1400" baseline="0">
              <a:solidFill>
                <a:schemeClr val="bg1"/>
              </a:solidFill>
            </a:rPr>
            <a:t> Satisfaction Trend</a:t>
          </a:r>
          <a:endParaRPr lang="en-AU" sz="1400">
            <a:solidFill>
              <a:schemeClr val="bg1"/>
            </a:solidFill>
          </a:endParaRPr>
        </a:p>
      </xdr:txBody>
    </xdr:sp>
    <xdr:clientData/>
  </xdr:twoCellAnchor>
  <xdr:twoCellAnchor>
    <xdr:from>
      <xdr:col>1</xdr:col>
      <xdr:colOff>744008</xdr:colOff>
      <xdr:row>25</xdr:row>
      <xdr:rowOff>117476</xdr:rowOff>
    </xdr:from>
    <xdr:to>
      <xdr:col>5</xdr:col>
      <xdr:colOff>96308</xdr:colOff>
      <xdr:row>27</xdr:row>
      <xdr:rowOff>79376</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987425" y="4742393"/>
          <a:ext cx="183938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Performance Targets</a:t>
          </a:r>
        </a:p>
      </xdr:txBody>
    </xdr:sp>
    <xdr:clientData/>
  </xdr:twoCellAnchor>
  <xdr:twoCellAnchor>
    <xdr:from>
      <xdr:col>1</xdr:col>
      <xdr:colOff>683684</xdr:colOff>
      <xdr:row>39</xdr:row>
      <xdr:rowOff>30692</xdr:rowOff>
    </xdr:from>
    <xdr:to>
      <xdr:col>5</xdr:col>
      <xdr:colOff>55034</xdr:colOff>
      <xdr:row>40</xdr:row>
      <xdr:rowOff>154517</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927101" y="7322609"/>
          <a:ext cx="185843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Customer</a:t>
          </a:r>
          <a:r>
            <a:rPr lang="en-AU" sz="1400" b="1" baseline="0">
              <a:solidFill>
                <a:schemeClr val="bg1"/>
              </a:solidFill>
            </a:rPr>
            <a:t> Satisfaction</a:t>
          </a:r>
          <a:endParaRPr lang="en-AU" sz="1400" b="1">
            <a:solidFill>
              <a:schemeClr val="bg1"/>
            </a:solidFill>
          </a:endParaRPr>
        </a:p>
      </xdr:txBody>
    </xdr:sp>
    <xdr:clientData/>
  </xdr:twoCellAnchor>
  <xdr:twoCellAnchor>
    <xdr:from>
      <xdr:col>1</xdr:col>
      <xdr:colOff>503768</xdr:colOff>
      <xdr:row>13</xdr:row>
      <xdr:rowOff>31750</xdr:rowOff>
    </xdr:from>
    <xdr:to>
      <xdr:col>5</xdr:col>
      <xdr:colOff>228600</xdr:colOff>
      <xdr:row>14</xdr:row>
      <xdr:rowOff>146050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747185" y="2370667"/>
          <a:ext cx="221191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bg1"/>
              </a:solidFill>
            </a:rPr>
            <a:t>Expenses by Business Unit</a:t>
          </a:r>
        </a:p>
      </xdr:txBody>
    </xdr:sp>
    <xdr:clientData/>
  </xdr:twoCellAnchor>
  <xdr:twoCellAnchor editAs="oneCell">
    <xdr:from>
      <xdr:col>7</xdr:col>
      <xdr:colOff>328083</xdr:colOff>
      <xdr:row>0</xdr:row>
      <xdr:rowOff>74084</xdr:rowOff>
    </xdr:from>
    <xdr:to>
      <xdr:col>8</xdr:col>
      <xdr:colOff>116416</xdr:colOff>
      <xdr:row>3</xdr:row>
      <xdr:rowOff>52917</xdr:rowOff>
    </xdr:to>
    <xdr:pic>
      <xdr:nvPicPr>
        <xdr:cNvPr id="43" name="Graphic 42" descr="Business Growth with solid fill">
          <a:extLst>
            <a:ext uri="{FF2B5EF4-FFF2-40B4-BE49-F238E27FC236}">
              <a16:creationId xmlns:a16="http://schemas.microsoft.com/office/drawing/2014/main" id="{9DDF7426-3B07-1745-3C77-37F4155FE2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074583" y="74084"/>
          <a:ext cx="550333" cy="550333"/>
        </a:xfrm>
        <a:prstGeom prst="rect">
          <a:avLst/>
        </a:prstGeom>
      </xdr:spPr>
    </xdr:pic>
    <xdr:clientData/>
  </xdr:twoCellAnchor>
  <xdr:twoCellAnchor editAs="oneCell">
    <xdr:from>
      <xdr:col>17</xdr:col>
      <xdr:colOff>359832</xdr:colOff>
      <xdr:row>27</xdr:row>
      <xdr:rowOff>137584</xdr:rowOff>
    </xdr:from>
    <xdr:to>
      <xdr:col>18</xdr:col>
      <xdr:colOff>317499</xdr:colOff>
      <xdr:row>31</xdr:row>
      <xdr:rowOff>95251</xdr:rowOff>
    </xdr:to>
    <xdr:pic>
      <xdr:nvPicPr>
        <xdr:cNvPr id="48" name="Picture 47">
          <a:extLst>
            <a:ext uri="{FF2B5EF4-FFF2-40B4-BE49-F238E27FC236}">
              <a16:creationId xmlns:a16="http://schemas.microsoft.com/office/drawing/2014/main" id="{E627905A-BBC2-9EF5-F96A-79F4C22690D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18999" y="4931834"/>
          <a:ext cx="762000" cy="677334"/>
        </a:xfrm>
        <a:prstGeom prst="rect">
          <a:avLst/>
        </a:prstGeom>
      </xdr:spPr>
    </xdr:pic>
    <xdr:clientData/>
  </xdr:twoCellAnchor>
  <xdr:twoCellAnchor editAs="oneCell">
    <xdr:from>
      <xdr:col>16</xdr:col>
      <xdr:colOff>44166</xdr:colOff>
      <xdr:row>27</xdr:row>
      <xdr:rowOff>118248</xdr:rowOff>
    </xdr:from>
    <xdr:to>
      <xdr:col>17</xdr:col>
      <xdr:colOff>10582</xdr:colOff>
      <xdr:row>31</xdr:row>
      <xdr:rowOff>84665</xdr:rowOff>
    </xdr:to>
    <xdr:pic>
      <xdr:nvPicPr>
        <xdr:cNvPr id="50" name="Picture 49">
          <a:extLst>
            <a:ext uri="{FF2B5EF4-FFF2-40B4-BE49-F238E27FC236}">
              <a16:creationId xmlns:a16="http://schemas.microsoft.com/office/drawing/2014/main" id="{77632543-D635-17CB-2603-614F2482CF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198999" y="4912498"/>
          <a:ext cx="770750" cy="686084"/>
        </a:xfrm>
        <a:prstGeom prst="rect">
          <a:avLst/>
        </a:prstGeom>
      </xdr:spPr>
    </xdr:pic>
    <xdr:clientData/>
  </xdr:twoCellAnchor>
  <xdr:twoCellAnchor editAs="oneCell">
    <xdr:from>
      <xdr:col>18</xdr:col>
      <xdr:colOff>479917</xdr:colOff>
      <xdr:row>27</xdr:row>
      <xdr:rowOff>120083</xdr:rowOff>
    </xdr:from>
    <xdr:to>
      <xdr:col>19</xdr:col>
      <xdr:colOff>412750</xdr:colOff>
      <xdr:row>31</xdr:row>
      <xdr:rowOff>52916</xdr:rowOff>
    </xdr:to>
    <xdr:pic>
      <xdr:nvPicPr>
        <xdr:cNvPr id="52" name="Picture 51">
          <a:extLst>
            <a:ext uri="{FF2B5EF4-FFF2-40B4-BE49-F238E27FC236}">
              <a16:creationId xmlns:a16="http://schemas.microsoft.com/office/drawing/2014/main" id="{6617214B-CC7C-52DA-3A66-E5715BC6BE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243417" y="4914333"/>
          <a:ext cx="737166" cy="652500"/>
        </a:xfrm>
        <a:prstGeom prst="rect">
          <a:avLst/>
        </a:prstGeom>
      </xdr:spPr>
    </xdr:pic>
    <xdr:clientData/>
  </xdr:twoCellAnchor>
  <xdr:twoCellAnchor>
    <xdr:from>
      <xdr:col>15</xdr:col>
      <xdr:colOff>455082</xdr:colOff>
      <xdr:row>30</xdr:row>
      <xdr:rowOff>0</xdr:rowOff>
    </xdr:from>
    <xdr:to>
      <xdr:col>19</xdr:col>
      <xdr:colOff>783167</xdr:colOff>
      <xdr:row>39</xdr:row>
      <xdr:rowOff>10583</xdr:rowOff>
    </xdr:to>
    <xdr:graphicFrame macro="">
      <xdr:nvGraphicFramePr>
        <xdr:cNvPr id="13" name="Chart 1">
          <a:extLst>
            <a:ext uri="{FF2B5EF4-FFF2-40B4-BE49-F238E27FC236}">
              <a16:creationId xmlns:a16="http://schemas.microsoft.com/office/drawing/2014/main" id="{CB94FBDF-6D5D-FCA7-DE4D-650A5DF03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529166</xdr:colOff>
      <xdr:row>15</xdr:row>
      <xdr:rowOff>7055</xdr:rowOff>
    </xdr:from>
    <xdr:to>
      <xdr:col>20</xdr:col>
      <xdr:colOff>52916</xdr:colOff>
      <xdr:row>25</xdr:row>
      <xdr:rowOff>74083</xdr:rowOff>
    </xdr:to>
    <xdr:graphicFrame macro="">
      <xdr:nvGraphicFramePr>
        <xdr:cNvPr id="15" name="Chart 2">
          <a:extLst>
            <a:ext uri="{FF2B5EF4-FFF2-40B4-BE49-F238E27FC236}">
              <a16:creationId xmlns:a16="http://schemas.microsoft.com/office/drawing/2014/main" id="{9E2D57FD-1807-0326-ED16-2340C6195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751417</xdr:colOff>
      <xdr:row>0</xdr:row>
      <xdr:rowOff>42333</xdr:rowOff>
    </xdr:from>
    <xdr:to>
      <xdr:col>19</xdr:col>
      <xdr:colOff>773084</xdr:colOff>
      <xdr:row>3</xdr:row>
      <xdr:rowOff>6583</xdr:rowOff>
    </xdr:to>
    <mc:AlternateContent xmlns:mc="http://schemas.openxmlformats.org/markup-compatibility/2006" xmlns:a14="http://schemas.microsoft.com/office/drawing/2010/main">
      <mc:Choice Requires="a14">
        <xdr:graphicFrame macro="">
          <xdr:nvGraphicFramePr>
            <xdr:cNvPr id="17" name="State Abbr">
              <a:extLst>
                <a:ext uri="{FF2B5EF4-FFF2-40B4-BE49-F238E27FC236}">
                  <a16:creationId xmlns:a16="http://schemas.microsoft.com/office/drawing/2014/main" id="{0C0FBDDA-7DB6-41AF-90C7-88E3E8534103}"/>
                </a:ext>
              </a:extLst>
            </xdr:cNvPr>
            <xdr:cNvGraphicFramePr/>
          </xdr:nvGraphicFramePr>
          <xdr:xfrm>
            <a:off x="0" y="0"/>
            <a:ext cx="0" cy="0"/>
          </xdr:xfrm>
          <a:graphic>
            <a:graphicData uri="http://schemas.microsoft.com/office/drawing/2010/slicer">
              <sle:slicer xmlns:sle="http://schemas.microsoft.com/office/drawing/2010/slicer" name="State Abbr"/>
            </a:graphicData>
          </a:graphic>
        </xdr:graphicFrame>
      </mc:Choice>
      <mc:Fallback xmlns="">
        <xdr:sp macro="" textlink="">
          <xdr:nvSpPr>
            <xdr:cNvPr id="0" name=""/>
            <xdr:cNvSpPr>
              <a:spLocks noTextEdit="1"/>
            </xdr:cNvSpPr>
          </xdr:nvSpPr>
          <xdr:spPr>
            <a:xfrm>
              <a:off x="8688917" y="42333"/>
              <a:ext cx="5652000" cy="5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762000</xdr:colOff>
      <xdr:row>3</xdr:row>
      <xdr:rowOff>42333</xdr:rowOff>
    </xdr:from>
    <xdr:to>
      <xdr:col>19</xdr:col>
      <xdr:colOff>772585</xdr:colOff>
      <xdr:row>12</xdr:row>
      <xdr:rowOff>84667</xdr:rowOff>
    </xdr:to>
    <xdr:graphicFrame macro="">
      <xdr:nvGraphicFramePr>
        <xdr:cNvPr id="2" name="Chart 1">
          <a:extLst>
            <a:ext uri="{FF2B5EF4-FFF2-40B4-BE49-F238E27FC236}">
              <a16:creationId xmlns:a16="http://schemas.microsoft.com/office/drawing/2014/main" id="{8906995C-D973-4BC0-924E-D82CD2D5B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95251</xdr:colOff>
      <xdr:row>28</xdr:row>
      <xdr:rowOff>10583</xdr:rowOff>
    </xdr:from>
    <xdr:to>
      <xdr:col>6</xdr:col>
      <xdr:colOff>21167</xdr:colOff>
      <xdr:row>38</xdr:row>
      <xdr:rowOff>84667</xdr:rowOff>
    </xdr:to>
    <xdr:graphicFrame macro="">
      <xdr:nvGraphicFramePr>
        <xdr:cNvPr id="18" name="Chart 17">
          <a:extLst>
            <a:ext uri="{FF2B5EF4-FFF2-40B4-BE49-F238E27FC236}">
              <a16:creationId xmlns:a16="http://schemas.microsoft.com/office/drawing/2014/main" id="{C2AA8740-CE08-4825-92B8-A35219B94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84667</xdr:colOff>
      <xdr:row>3</xdr:row>
      <xdr:rowOff>84669</xdr:rowOff>
    </xdr:from>
    <xdr:to>
      <xdr:col>13</xdr:col>
      <xdr:colOff>370417</xdr:colOff>
      <xdr:row>13</xdr:row>
      <xdr:rowOff>21166</xdr:rowOff>
    </xdr:to>
    <xdr:graphicFrame macro="">
      <xdr:nvGraphicFramePr>
        <xdr:cNvPr id="19" name="Chart 18">
          <a:extLst>
            <a:ext uri="{FF2B5EF4-FFF2-40B4-BE49-F238E27FC236}">
              <a16:creationId xmlns:a16="http://schemas.microsoft.com/office/drawing/2014/main" id="{6D646610-18FB-4081-AA89-41470830A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211667</xdr:colOff>
      <xdr:row>27</xdr:row>
      <xdr:rowOff>116416</xdr:rowOff>
    </xdr:from>
    <xdr:to>
      <xdr:col>15</xdr:col>
      <xdr:colOff>52917</xdr:colOff>
      <xdr:row>38</xdr:row>
      <xdr:rowOff>127000</xdr:rowOff>
    </xdr:to>
    <xdr:graphicFrame macro="">
      <xdr:nvGraphicFramePr>
        <xdr:cNvPr id="12" name="Chart 11">
          <a:extLst>
            <a:ext uri="{FF2B5EF4-FFF2-40B4-BE49-F238E27FC236}">
              <a16:creationId xmlns:a16="http://schemas.microsoft.com/office/drawing/2014/main" id="{8E5653A2-1ADB-4EE7-8665-0EE34A708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105834</xdr:colOff>
      <xdr:row>15</xdr:row>
      <xdr:rowOff>84666</xdr:rowOff>
    </xdr:from>
    <xdr:to>
      <xdr:col>14</xdr:col>
      <xdr:colOff>275166</xdr:colOff>
      <xdr:row>25</xdr:row>
      <xdr:rowOff>46036</xdr:rowOff>
    </xdr:to>
    <xdr:graphicFrame macro="">
      <xdr:nvGraphicFramePr>
        <xdr:cNvPr id="22" name="Chart 21">
          <a:extLst>
            <a:ext uri="{FF2B5EF4-FFF2-40B4-BE49-F238E27FC236}">
              <a16:creationId xmlns:a16="http://schemas.microsoft.com/office/drawing/2014/main" id="{0776AD98-D2CA-4088-8E25-4632CAFF3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700617</xdr:colOff>
          <xdr:row>14</xdr:row>
          <xdr:rowOff>127001</xdr:rowOff>
        </xdr:from>
        <xdr:to>
          <xdr:col>8</xdr:col>
          <xdr:colOff>793750</xdr:colOff>
          <xdr:row>16</xdr:row>
          <xdr:rowOff>42333</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7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Revnue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738717</xdr:colOff>
          <xdr:row>15</xdr:row>
          <xdr:rowOff>8466</xdr:rowOff>
        </xdr:from>
        <xdr:to>
          <xdr:col>10</xdr:col>
          <xdr:colOff>118534</xdr:colOff>
          <xdr:row>16</xdr:row>
          <xdr:rowOff>40215</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7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Expense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29633</xdr:colOff>
          <xdr:row>14</xdr:row>
          <xdr:rowOff>167217</xdr:rowOff>
        </xdr:from>
        <xdr:to>
          <xdr:col>11</xdr:col>
          <xdr:colOff>52916</xdr:colOff>
          <xdr:row>16</xdr:row>
          <xdr:rowOff>74082</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7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EBIT</a:t>
              </a:r>
            </a:p>
          </xdr:txBody>
        </xdr:sp>
        <xdr:clientData/>
      </xdr:twoCellAnchor>
    </mc:Choice>
    <mc:Fallback/>
  </mc:AlternateContent>
  <xdr:twoCellAnchor>
    <xdr:from>
      <xdr:col>1</xdr:col>
      <xdr:colOff>148165</xdr:colOff>
      <xdr:row>15</xdr:row>
      <xdr:rowOff>105833</xdr:rowOff>
    </xdr:from>
    <xdr:to>
      <xdr:col>6</xdr:col>
      <xdr:colOff>253998</xdr:colOff>
      <xdr:row>25</xdr:row>
      <xdr:rowOff>21166</xdr:rowOff>
    </xdr:to>
    <xdr:graphicFrame macro="">
      <xdr:nvGraphicFramePr>
        <xdr:cNvPr id="24" name="Chart 23">
          <a:extLst>
            <a:ext uri="{FF2B5EF4-FFF2-40B4-BE49-F238E27FC236}">
              <a16:creationId xmlns:a16="http://schemas.microsoft.com/office/drawing/2014/main" id="{F57071FD-DCE4-46E1-8A14-093424663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0.04819</cdr:x>
      <cdr:y>0.46075</cdr:y>
    </cdr:from>
    <cdr:to>
      <cdr:x>0.08193</cdr:x>
      <cdr:y>0.50512</cdr:y>
    </cdr:to>
    <cdr:sp macro="" textlink="">
      <cdr:nvSpPr>
        <cdr:cNvPr id="2" name="Rectangle 1">
          <a:extLst xmlns:a="http://schemas.openxmlformats.org/drawingml/2006/main">
            <a:ext uri="{FF2B5EF4-FFF2-40B4-BE49-F238E27FC236}">
              <a16:creationId xmlns:a16="http://schemas.microsoft.com/office/drawing/2014/main" id="{E38C13A6-3F6C-F222-7D98-DA2B67516FE7}"/>
            </a:ext>
          </a:extLst>
        </cdr:cNvPr>
        <cdr:cNvSpPr/>
      </cdr:nvSpPr>
      <cdr:spPr>
        <a:xfrm xmlns:a="http://schemas.openxmlformats.org/drawingml/2006/main">
          <a:off x="141112" y="952500"/>
          <a:ext cx="98778" cy="91723"/>
        </a:xfrm>
        <a:prstGeom xmlns:a="http://schemas.openxmlformats.org/drawingml/2006/main" prst="rect">
          <a:avLst/>
        </a:prstGeom>
        <a:solidFill xmlns:a="http://schemas.openxmlformats.org/drawingml/2006/main">
          <a:schemeClr val="accent6">
            <a:lumMod val="50000"/>
          </a:schemeClr>
        </a:solidFill>
        <a:ln xmlns:a="http://schemas.openxmlformats.org/drawingml/2006/main">
          <a:solidFill>
            <a:schemeClr val="accent6">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solidFill>
              <a:schemeClr val="accent6">
                <a:lumMod val="50000"/>
              </a:schemeClr>
            </a:solidFill>
          </a:endParaRPr>
        </a:p>
      </cdr:txBody>
    </cdr:sp>
  </cdr:relSizeAnchor>
  <cdr:relSizeAnchor xmlns:cdr="http://schemas.openxmlformats.org/drawingml/2006/chartDrawing">
    <cdr:from>
      <cdr:x>0.05108</cdr:x>
      <cdr:y>0.54676</cdr:y>
    </cdr:from>
    <cdr:to>
      <cdr:x>0.08482</cdr:x>
      <cdr:y>0.59113</cdr:y>
    </cdr:to>
    <cdr:sp macro="" textlink="">
      <cdr:nvSpPr>
        <cdr:cNvPr id="3" name="Rectangle 2">
          <a:extLst xmlns:a="http://schemas.openxmlformats.org/drawingml/2006/main">
            <a:ext uri="{FF2B5EF4-FFF2-40B4-BE49-F238E27FC236}">
              <a16:creationId xmlns:a16="http://schemas.microsoft.com/office/drawing/2014/main" id="{40EB0277-4C55-5173-78B2-200FE3604E07}"/>
            </a:ext>
          </a:extLst>
        </cdr:cNvPr>
        <cdr:cNvSpPr/>
      </cdr:nvSpPr>
      <cdr:spPr>
        <a:xfrm xmlns:a="http://schemas.openxmlformats.org/drawingml/2006/main">
          <a:off x="149578" y="1130300"/>
          <a:ext cx="98778" cy="91723"/>
        </a:xfrm>
        <a:prstGeom xmlns:a="http://schemas.openxmlformats.org/drawingml/2006/main" prst="rect">
          <a:avLst/>
        </a:prstGeom>
        <a:solidFill xmlns:a="http://schemas.openxmlformats.org/drawingml/2006/main">
          <a:schemeClr val="accent6">
            <a:lumMod val="7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0.08638</cdr:x>
      <cdr:y>0.40686</cdr:y>
    </cdr:from>
    <cdr:to>
      <cdr:x>0.3041</cdr:x>
      <cdr:y>0.86584</cdr:y>
    </cdr:to>
    <cdr:sp macro="" textlink="">
      <cdr:nvSpPr>
        <cdr:cNvPr id="4" name="TextBox 3">
          <a:extLst xmlns:a="http://schemas.openxmlformats.org/drawingml/2006/main">
            <a:ext uri="{FF2B5EF4-FFF2-40B4-BE49-F238E27FC236}">
              <a16:creationId xmlns:a16="http://schemas.microsoft.com/office/drawing/2014/main" id="{3C925ABF-3ADA-9C28-15BD-F29502DCE0B8}"/>
            </a:ext>
          </a:extLst>
        </cdr:cNvPr>
        <cdr:cNvSpPr txBox="1"/>
      </cdr:nvSpPr>
      <cdr:spPr>
        <a:xfrm xmlns:a="http://schemas.openxmlformats.org/drawingml/2006/main">
          <a:off x="276088" y="762144"/>
          <a:ext cx="695851" cy="859798"/>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a:r>
            <a:rPr lang="en-IN" sz="1200" b="1">
              <a:solidFill>
                <a:srgbClr val="00B0F0"/>
              </a:solidFill>
            </a:rPr>
            <a:t>CY</a:t>
          </a:r>
        </a:p>
        <a:p xmlns:a="http://schemas.openxmlformats.org/drawingml/2006/main">
          <a:pPr algn="l"/>
          <a:r>
            <a:rPr lang="en-IN" sz="1200" b="1">
              <a:solidFill>
                <a:srgbClr val="00B0F0"/>
              </a:solidFill>
            </a:rPr>
            <a:t>PY</a:t>
          </a: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FinancialKPI_FINAL.xlsx" TargetMode="External"/><Relationship Id="rId1" Type="http://schemas.openxmlformats.org/officeDocument/2006/relationships/externalLinkPath" Target="file:///C:\Users\hp\Downloads\FinancialKPI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rrentYearData"/>
      <sheetName val="PreviousYearData"/>
      <sheetName val="HistoricalRevenue"/>
      <sheetName val="Debtors"/>
      <sheetName val="HR &amp; Campaign"/>
      <sheetName val="Satisfaction"/>
      <sheetName val="Calculations"/>
      <sheetName val="Dashboard"/>
    </sheetNames>
    <sheetDataSet>
      <sheetData sheetId="0"/>
      <sheetData sheetId="1"/>
      <sheetData sheetId="2"/>
      <sheetData sheetId="3"/>
      <sheetData sheetId="4"/>
      <sheetData sheetId="5"/>
      <sheetData sheetId="6">
        <row r="72">
          <cell r="C72">
            <v>2019</v>
          </cell>
          <cell r="D72">
            <v>2020</v>
          </cell>
          <cell r="E72">
            <v>2021</v>
          </cell>
          <cell r="F72">
            <v>2022</v>
          </cell>
        </row>
        <row r="73">
          <cell r="A73" t="str">
            <v>Poor</v>
          </cell>
          <cell r="C73">
            <v>0.5</v>
          </cell>
          <cell r="D73">
            <v>0.6</v>
          </cell>
          <cell r="E73">
            <v>0.6</v>
          </cell>
          <cell r="F73">
            <v>0.6</v>
          </cell>
        </row>
        <row r="74">
          <cell r="A74" t="str">
            <v>Fair</v>
          </cell>
          <cell r="C74">
            <v>0.1</v>
          </cell>
          <cell r="D74">
            <v>0.15</v>
          </cell>
          <cell r="E74">
            <v>0.15</v>
          </cell>
          <cell r="F74">
            <v>0.15</v>
          </cell>
        </row>
        <row r="75">
          <cell r="A75" t="str">
            <v>Good</v>
          </cell>
          <cell r="C75">
            <v>0.2</v>
          </cell>
          <cell r="D75">
            <v>0.15</v>
          </cell>
          <cell r="E75">
            <v>0.15</v>
          </cell>
          <cell r="F75">
            <v>0.15</v>
          </cell>
        </row>
        <row r="76">
          <cell r="A76" t="str">
            <v>Excellent</v>
          </cell>
          <cell r="C76">
            <v>0.2</v>
          </cell>
          <cell r="D76">
            <v>0.1</v>
          </cell>
          <cell r="E76">
            <v>0.1</v>
          </cell>
          <cell r="F76">
            <v>0.1</v>
          </cell>
        </row>
        <row r="77">
          <cell r="A77" t="str">
            <v>Value</v>
          </cell>
          <cell r="C77">
            <v>0.7</v>
          </cell>
          <cell r="D77">
            <v>0.86</v>
          </cell>
          <cell r="E77">
            <v>0.95</v>
          </cell>
          <cell r="F77">
            <v>0.85</v>
          </cell>
        </row>
        <row r="78">
          <cell r="A78" t="str">
            <v>Target</v>
          </cell>
          <cell r="C78">
            <v>0.9</v>
          </cell>
          <cell r="D78">
            <v>0.9</v>
          </cell>
          <cell r="E78">
            <v>0.9</v>
          </cell>
          <cell r="F78">
            <v>0.9</v>
          </cell>
        </row>
      </sheetData>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ndra Aarumalla" refreshedDate="45016.752367592591" createdVersion="8" refreshedVersion="8" minRefreshableVersion="3" recordCount="8" xr:uid="{AA4A1A50-492D-428D-A68D-155E4F77DF85}">
  <cacheSource type="worksheet">
    <worksheetSource ref="R1:R9" sheet="CurrentYearData"/>
  </cacheSource>
  <cacheFields count="1">
    <cacheField name="State Abbr" numFmtId="0">
      <sharedItems count="7">
        <s v="NY"/>
        <s v="VA"/>
        <s v="FL"/>
        <s v="MI"/>
        <s v="TX"/>
        <s v="KS"/>
        <s v="CO"/>
      </sharedItems>
    </cacheField>
  </cacheFields>
  <extLst>
    <ext xmlns:x14="http://schemas.microsoft.com/office/spreadsheetml/2009/9/main" uri="{725AE2AE-9491-48be-B2B4-4EB974FC3084}">
      <x14:pivotCacheDefinition pivotCacheId="39098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r>
  <r>
    <x v="1"/>
  </r>
  <r>
    <x v="2"/>
  </r>
  <r>
    <x v="3"/>
  </r>
  <r>
    <x v="4"/>
  </r>
  <r>
    <x v="5"/>
  </r>
  <r>
    <x v="6"/>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F2F9BC-D668-44FC-BFF0-339689BE2EA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S1:S2" firstHeaderRow="1" firstDataRow="1" firstDataCol="1"/>
  <pivotFields count="1">
    <pivotField axis="axisRow" showAll="0">
      <items count="8">
        <item h="1" x="6"/>
        <item h="1" x="2"/>
        <item h="1" x="5"/>
        <item x="3"/>
        <item h="1" x="0"/>
        <item h="1" x="4"/>
        <item h="1" x="1"/>
        <item t="default"/>
      </items>
    </pivotField>
  </pivotFields>
  <rowFields count="1">
    <field x="0"/>
  </rowFields>
  <rowItems count="1">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Abbr" xr10:uid="{3F347146-60B9-4698-A34E-35BD41A6018A}" sourceName="State Abbr">
  <pivotTables>
    <pivotTable tabId="5" name="PivotTable1"/>
  </pivotTables>
  <data>
    <tabular pivotCacheId="39098048">
      <items count="7">
        <i x="6"/>
        <i x="2"/>
        <i x="5"/>
        <i x="3" s="1"/>
        <i x="0"/>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bbr" xr10:uid="{761678B3-5197-455F-B85A-DB823A20C663}" cache="Slicer_State_Abbr" caption="   " columnCount="7" style="SlicerStyleDark6" rowHeight="144000"/>
</slicers>
</file>

<file path=xl/theme/theme1.xml><?xml version="1.0" encoding="utf-8"?>
<a:theme xmlns:a="http://schemas.openxmlformats.org/drawingml/2006/main" name="Basis">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9185-1475-4166-A4F9-AD623817B94C}">
  <sheetPr>
    <tabColor theme="4" tint="-0.499984740745262"/>
  </sheetPr>
  <dimension ref="A1:U66"/>
  <sheetViews>
    <sheetView topLeftCell="H1" zoomScale="90" zoomScaleNormal="90" workbookViewId="0">
      <selection activeCell="R13" sqref="R13"/>
    </sheetView>
  </sheetViews>
  <sheetFormatPr defaultColWidth="9.1796875" defaultRowHeight="14.5" x14ac:dyDescent="0.35"/>
  <cols>
    <col min="1" max="3" width="9.1796875" style="6"/>
    <col min="4" max="4" width="11.26953125" style="6" bestFit="1" customWidth="1"/>
    <col min="5" max="7" width="11.1796875" style="6" bestFit="1" customWidth="1"/>
    <col min="8" max="9" width="10.54296875" style="6" customWidth="1"/>
    <col min="10" max="15" width="11.1796875" style="6" bestFit="1" customWidth="1"/>
    <col min="16" max="16" width="9.1796875" style="6"/>
    <col min="17" max="17" width="14.54296875" style="6" customWidth="1"/>
    <col min="18" max="18" width="13.7265625" style="6" customWidth="1"/>
    <col min="19" max="19" width="13.7265625" style="6" bestFit="1" customWidth="1"/>
    <col min="20" max="16384" width="9.1796875" style="6"/>
  </cols>
  <sheetData>
    <row r="1" spans="1:21" x14ac:dyDescent="0.35">
      <c r="A1" s="23" t="s">
        <v>4</v>
      </c>
      <c r="B1" s="14" t="s">
        <v>13</v>
      </c>
      <c r="C1" s="14" t="s">
        <v>6</v>
      </c>
      <c r="D1" s="4">
        <v>44562</v>
      </c>
      <c r="E1" s="4">
        <v>44593</v>
      </c>
      <c r="F1" s="4">
        <v>44621</v>
      </c>
      <c r="G1" s="4">
        <v>44652</v>
      </c>
      <c r="H1" s="4">
        <v>44682</v>
      </c>
      <c r="I1" s="4">
        <v>44713</v>
      </c>
      <c r="J1" s="4">
        <v>44743</v>
      </c>
      <c r="K1" s="4">
        <v>44774</v>
      </c>
      <c r="L1" s="4">
        <v>44805</v>
      </c>
      <c r="M1" s="4">
        <v>44835</v>
      </c>
      <c r="N1" s="4">
        <v>44866</v>
      </c>
      <c r="O1" s="4">
        <v>44896</v>
      </c>
      <c r="Q1" s="23" t="s">
        <v>64</v>
      </c>
      <c r="R1" s="23" t="s">
        <v>65</v>
      </c>
      <c r="S1" s="54" t="s">
        <v>94</v>
      </c>
      <c r="T1"/>
      <c r="U1"/>
    </row>
    <row r="2" spans="1:21" x14ac:dyDescent="0.35">
      <c r="A2" s="6" t="s">
        <v>0</v>
      </c>
      <c r="B2" s="12" t="s">
        <v>14</v>
      </c>
      <c r="C2" s="7" t="s">
        <v>71</v>
      </c>
      <c r="D2" s="5">
        <v>753066</v>
      </c>
      <c r="E2" s="5">
        <v>852656.00000000012</v>
      </c>
      <c r="F2" s="5">
        <v>618949</v>
      </c>
      <c r="G2" s="5">
        <v>721280</v>
      </c>
      <c r="H2" s="5">
        <v>515660</v>
      </c>
      <c r="I2" s="5">
        <v>429226</v>
      </c>
      <c r="J2" s="5">
        <v>703800</v>
      </c>
      <c r="K2" s="5">
        <v>761300</v>
      </c>
      <c r="L2" s="5">
        <v>752100</v>
      </c>
      <c r="M2" s="5">
        <v>736000</v>
      </c>
      <c r="N2" s="5">
        <v>678500</v>
      </c>
      <c r="O2" s="5">
        <v>692300</v>
      </c>
      <c r="Q2" s="6" t="s">
        <v>56</v>
      </c>
      <c r="R2" s="6" t="s">
        <v>66</v>
      </c>
      <c r="S2" s="55" t="s">
        <v>71</v>
      </c>
      <c r="T2"/>
      <c r="U2"/>
    </row>
    <row r="3" spans="1:21" x14ac:dyDescent="0.35">
      <c r="A3" s="6" t="s">
        <v>0</v>
      </c>
      <c r="B3" s="12" t="s">
        <v>14</v>
      </c>
      <c r="C3" s="7" t="s">
        <v>72</v>
      </c>
      <c r="D3" s="5">
        <v>359053</v>
      </c>
      <c r="E3" s="5">
        <v>626773</v>
      </c>
      <c r="F3" s="5">
        <v>394933</v>
      </c>
      <c r="G3" s="5">
        <v>442792</v>
      </c>
      <c r="H3" s="5">
        <v>424350</v>
      </c>
      <c r="I3" s="5">
        <v>516810</v>
      </c>
      <c r="J3" s="5">
        <v>535900</v>
      </c>
      <c r="K3" s="5">
        <v>526700</v>
      </c>
      <c r="L3" s="5">
        <v>512900</v>
      </c>
      <c r="M3" s="5">
        <v>496800</v>
      </c>
      <c r="N3" s="5">
        <v>517500</v>
      </c>
      <c r="O3" s="5">
        <v>492200</v>
      </c>
      <c r="Q3" s="6" t="s">
        <v>57</v>
      </c>
      <c r="R3" s="6" t="s">
        <v>67</v>
      </c>
      <c r="S3"/>
      <c r="T3"/>
      <c r="U3"/>
    </row>
    <row r="4" spans="1:21" x14ac:dyDescent="0.35">
      <c r="A4" s="6" t="s">
        <v>0</v>
      </c>
      <c r="B4" s="12" t="s">
        <v>14</v>
      </c>
      <c r="C4" s="7" t="s">
        <v>69</v>
      </c>
      <c r="D4" s="5">
        <v>357420</v>
      </c>
      <c r="E4" s="5">
        <v>295573</v>
      </c>
      <c r="F4" s="5">
        <v>368368</v>
      </c>
      <c r="G4" s="5">
        <v>331890</v>
      </c>
      <c r="H4" s="5">
        <v>306544</v>
      </c>
      <c r="I4" s="5">
        <v>327060</v>
      </c>
      <c r="J4" s="5">
        <v>425500</v>
      </c>
      <c r="K4" s="5">
        <v>416300</v>
      </c>
      <c r="L4" s="5">
        <v>404800</v>
      </c>
      <c r="M4" s="5">
        <v>425500</v>
      </c>
      <c r="N4" s="5">
        <v>450800</v>
      </c>
      <c r="O4" s="5">
        <v>414000</v>
      </c>
      <c r="Q4" s="6" t="s">
        <v>58</v>
      </c>
      <c r="R4" s="6" t="s">
        <v>70</v>
      </c>
      <c r="S4"/>
      <c r="T4"/>
      <c r="U4"/>
    </row>
    <row r="5" spans="1:21" x14ac:dyDescent="0.35">
      <c r="A5" s="6" t="s">
        <v>0</v>
      </c>
      <c r="B5" s="12" t="s">
        <v>14</v>
      </c>
      <c r="C5" s="7" t="s">
        <v>67</v>
      </c>
      <c r="D5" s="5">
        <v>832048.00000000012</v>
      </c>
      <c r="E5" s="5">
        <v>873263.99999999988</v>
      </c>
      <c r="F5" s="5">
        <v>489762</v>
      </c>
      <c r="G5" s="5">
        <v>621690</v>
      </c>
      <c r="H5" s="5">
        <v>902520</v>
      </c>
      <c r="I5" s="5">
        <v>901967.99999999977</v>
      </c>
      <c r="J5" s="5">
        <v>742900</v>
      </c>
      <c r="K5" s="5">
        <v>772800</v>
      </c>
      <c r="L5" s="5">
        <v>777400</v>
      </c>
      <c r="M5" s="5">
        <v>731400</v>
      </c>
      <c r="N5" s="5">
        <v>752100</v>
      </c>
      <c r="O5" s="5">
        <v>791199.99999999988</v>
      </c>
      <c r="Q5" s="6" t="s">
        <v>59</v>
      </c>
      <c r="R5" s="6" t="s">
        <v>71</v>
      </c>
      <c r="S5"/>
      <c r="T5"/>
      <c r="U5"/>
    </row>
    <row r="6" spans="1:21" x14ac:dyDescent="0.35">
      <c r="A6" s="6" t="s">
        <v>0</v>
      </c>
      <c r="B6" s="12" t="s">
        <v>14</v>
      </c>
      <c r="C6" s="7" t="s">
        <v>68</v>
      </c>
      <c r="D6" s="5">
        <v>718865</v>
      </c>
      <c r="E6" s="5">
        <v>904590.00000000012</v>
      </c>
      <c r="F6" s="5">
        <v>537740</v>
      </c>
      <c r="G6" s="5">
        <v>801136.00000000012</v>
      </c>
      <c r="H6" s="5">
        <v>885775.99999999988</v>
      </c>
      <c r="I6" s="5">
        <v>469062</v>
      </c>
      <c r="J6" s="5">
        <v>756700</v>
      </c>
      <c r="K6" s="5">
        <v>786600.00000000012</v>
      </c>
      <c r="L6" s="5">
        <v>768200</v>
      </c>
      <c r="M6" s="5">
        <v>715300</v>
      </c>
      <c r="N6" s="5">
        <v>763600</v>
      </c>
      <c r="O6" s="5">
        <v>710700</v>
      </c>
      <c r="Q6" s="6" t="s">
        <v>60</v>
      </c>
      <c r="R6" s="6" t="s">
        <v>72</v>
      </c>
      <c r="S6"/>
      <c r="T6"/>
      <c r="U6"/>
    </row>
    <row r="7" spans="1:21" x14ac:dyDescent="0.35">
      <c r="A7" s="6" t="s">
        <v>0</v>
      </c>
      <c r="B7" s="12" t="s">
        <v>14</v>
      </c>
      <c r="C7" s="7" t="s">
        <v>70</v>
      </c>
      <c r="D7" s="5">
        <v>816546</v>
      </c>
      <c r="E7" s="5">
        <v>679558</v>
      </c>
      <c r="F7" s="5">
        <v>966276.00000000012</v>
      </c>
      <c r="G7" s="5">
        <v>610650</v>
      </c>
      <c r="H7" s="5">
        <v>684614</v>
      </c>
      <c r="I7" s="5">
        <v>643057</v>
      </c>
      <c r="J7" s="5">
        <v>841800</v>
      </c>
      <c r="K7" s="5">
        <v>860200</v>
      </c>
      <c r="L7" s="5">
        <v>894700</v>
      </c>
      <c r="M7" s="5">
        <v>814200</v>
      </c>
      <c r="N7" s="5">
        <v>823400</v>
      </c>
      <c r="O7" s="5">
        <v>880900</v>
      </c>
      <c r="Q7" s="6" t="s">
        <v>61</v>
      </c>
      <c r="R7" s="6" t="s">
        <v>68</v>
      </c>
      <c r="S7"/>
      <c r="T7"/>
      <c r="U7"/>
    </row>
    <row r="8" spans="1:21" x14ac:dyDescent="0.35">
      <c r="A8" s="6" t="s">
        <v>0</v>
      </c>
      <c r="B8" s="12" t="s">
        <v>14</v>
      </c>
      <c r="C8" s="7" t="s">
        <v>3</v>
      </c>
      <c r="D8" s="5">
        <v>233403.99999999994</v>
      </c>
      <c r="E8" s="5">
        <v>142968</v>
      </c>
      <c r="F8" s="5">
        <v>190026</v>
      </c>
      <c r="G8" s="5">
        <v>169802</v>
      </c>
      <c r="H8" s="5">
        <v>188350</v>
      </c>
      <c r="I8" s="5">
        <v>178272</v>
      </c>
      <c r="J8" s="5">
        <v>197799.99999999997</v>
      </c>
      <c r="K8" s="5">
        <v>193200</v>
      </c>
      <c r="L8" s="5">
        <v>186300</v>
      </c>
      <c r="M8" s="5">
        <v>177100</v>
      </c>
      <c r="N8" s="5">
        <v>172500</v>
      </c>
      <c r="O8" s="5">
        <v>156400</v>
      </c>
      <c r="Q8" s="6" t="s">
        <v>62</v>
      </c>
      <c r="R8" s="6" t="s">
        <v>69</v>
      </c>
      <c r="S8"/>
      <c r="T8"/>
      <c r="U8"/>
    </row>
    <row r="9" spans="1:21" x14ac:dyDescent="0.35">
      <c r="A9" s="6" t="s">
        <v>0</v>
      </c>
      <c r="B9" s="12" t="s">
        <v>14</v>
      </c>
      <c r="C9" s="7" t="s">
        <v>66</v>
      </c>
      <c r="D9" s="5">
        <v>920920</v>
      </c>
      <c r="E9" s="5">
        <v>1311161</v>
      </c>
      <c r="F9" s="5">
        <v>1025133</v>
      </c>
      <c r="G9" s="5">
        <v>1354286</v>
      </c>
      <c r="H9" s="5">
        <v>892584</v>
      </c>
      <c r="I9" s="5">
        <v>998020</v>
      </c>
      <c r="J9" s="5">
        <v>1196000</v>
      </c>
      <c r="K9" s="5">
        <v>1202900</v>
      </c>
      <c r="L9" s="5">
        <v>1235100</v>
      </c>
      <c r="M9" s="5">
        <v>1147700</v>
      </c>
      <c r="N9" s="5">
        <v>1159200</v>
      </c>
      <c r="O9" s="5">
        <v>1276500</v>
      </c>
      <c r="Q9" s="6" t="s">
        <v>63</v>
      </c>
      <c r="R9" s="6" t="s">
        <v>72</v>
      </c>
      <c r="S9"/>
      <c r="T9"/>
      <c r="U9"/>
    </row>
    <row r="10" spans="1:21" x14ac:dyDescent="0.35">
      <c r="B10" s="12"/>
      <c r="C10" s="7"/>
      <c r="D10" s="5"/>
      <c r="E10" s="5"/>
      <c r="F10" s="5"/>
      <c r="G10" s="5"/>
      <c r="H10" s="5"/>
      <c r="I10" s="5"/>
      <c r="J10" s="5"/>
      <c r="K10" s="5"/>
      <c r="L10" s="5"/>
      <c r="M10" s="5"/>
      <c r="N10" s="5"/>
      <c r="O10" s="5"/>
      <c r="S10"/>
      <c r="T10"/>
      <c r="U10"/>
    </row>
    <row r="11" spans="1:21" x14ac:dyDescent="0.35">
      <c r="A11" s="6" t="s">
        <v>0</v>
      </c>
      <c r="B11" s="12" t="s">
        <v>20</v>
      </c>
      <c r="C11" s="7" t="s">
        <v>71</v>
      </c>
      <c r="D11" s="5">
        <v>744029.2080000001</v>
      </c>
      <c r="E11" s="5">
        <v>874825.0560000001</v>
      </c>
      <c r="F11" s="5">
        <v>453561.42599999998</v>
      </c>
      <c r="G11" s="5">
        <v>678363.84</v>
      </c>
      <c r="H11" s="5">
        <v>514370.85000000003</v>
      </c>
      <c r="I11" s="5">
        <v>498152.935</v>
      </c>
      <c r="J11" s="15">
        <v>695354.4</v>
      </c>
      <c r="K11" s="15">
        <v>781093.8</v>
      </c>
      <c r="L11" s="15">
        <v>657335.4</v>
      </c>
      <c r="M11" s="15">
        <v>692208</v>
      </c>
      <c r="N11" s="15">
        <v>676803.75</v>
      </c>
      <c r="O11" s="15">
        <v>690569.25</v>
      </c>
      <c r="R11" s="8"/>
      <c r="S11"/>
      <c r="T11"/>
      <c r="U11"/>
    </row>
    <row r="12" spans="1:21" x14ac:dyDescent="0.35">
      <c r="A12" s="6" t="s">
        <v>0</v>
      </c>
      <c r="B12" s="12" t="s">
        <v>20</v>
      </c>
      <c r="C12" s="7" t="s">
        <v>72</v>
      </c>
      <c r="D12" s="5">
        <v>344511.35350000003</v>
      </c>
      <c r="E12" s="5">
        <v>607343.03700000001</v>
      </c>
      <c r="F12" s="5">
        <v>551449.39450000005</v>
      </c>
      <c r="G12" s="5">
        <v>512626.304</v>
      </c>
      <c r="H12" s="5">
        <v>462819.25</v>
      </c>
      <c r="I12" s="5">
        <v>630247.06000000006</v>
      </c>
      <c r="J12" s="15">
        <v>514196.05</v>
      </c>
      <c r="K12" s="15">
        <v>510372.3</v>
      </c>
      <c r="L12" s="15">
        <v>521362.85000000003</v>
      </c>
      <c r="M12" s="15">
        <v>453081.59999999998</v>
      </c>
      <c r="N12" s="15">
        <v>442462.5</v>
      </c>
      <c r="O12" s="15">
        <v>504997.2</v>
      </c>
      <c r="Q12" s="23" t="s">
        <v>82</v>
      </c>
      <c r="R12" s="23">
        <v>2</v>
      </c>
      <c r="S12"/>
      <c r="T12"/>
      <c r="U12"/>
    </row>
    <row r="13" spans="1:21" x14ac:dyDescent="0.35">
      <c r="A13" s="6" t="s">
        <v>0</v>
      </c>
      <c r="B13" s="12" t="s">
        <v>20</v>
      </c>
      <c r="C13" s="7" t="s">
        <v>69</v>
      </c>
      <c r="D13" s="5">
        <v>308989.58999999997</v>
      </c>
      <c r="E13" s="5">
        <v>269562.57599999994</v>
      </c>
      <c r="F13" s="5">
        <v>335951.61599999998</v>
      </c>
      <c r="G13" s="5">
        <v>308989.59000000003</v>
      </c>
      <c r="H13" s="5">
        <v>297041.13600000006</v>
      </c>
      <c r="I13" s="5">
        <v>313814.07</v>
      </c>
      <c r="J13" s="15">
        <v>367844.75</v>
      </c>
      <c r="K13" s="15">
        <v>379665.6</v>
      </c>
      <c r="L13" s="15">
        <v>369177.59999999998</v>
      </c>
      <c r="M13" s="15">
        <v>396140.5</v>
      </c>
      <c r="N13" s="15">
        <v>436825.2</v>
      </c>
      <c r="O13" s="15">
        <v>397233</v>
      </c>
      <c r="Q13" s="7" t="s">
        <v>0</v>
      </c>
      <c r="R13" s="33" t="str">
        <f>INDEX(Q13:Q15,R12)</f>
        <v>Expense</v>
      </c>
      <c r="S13"/>
      <c r="T13"/>
      <c r="U13"/>
    </row>
    <row r="14" spans="1:21" x14ac:dyDescent="0.35">
      <c r="A14" s="6" t="s">
        <v>0</v>
      </c>
      <c r="B14" s="12" t="s">
        <v>20</v>
      </c>
      <c r="C14" s="7" t="s">
        <v>67</v>
      </c>
      <c r="D14" s="5">
        <v>778601.04</v>
      </c>
      <c r="E14" s="5">
        <v>796416.76799999992</v>
      </c>
      <c r="F14" s="5">
        <v>697843.07299999997</v>
      </c>
      <c r="G14" s="5">
        <v>631947.88500000001</v>
      </c>
      <c r="H14" s="5">
        <v>771654.6</v>
      </c>
      <c r="I14" s="5">
        <v>771182.63999999978</v>
      </c>
      <c r="J14" s="15">
        <v>695179.5</v>
      </c>
      <c r="K14" s="15">
        <v>704793.59999999998</v>
      </c>
      <c r="L14" s="15">
        <v>790227.10000000009</v>
      </c>
      <c r="M14" s="15">
        <v>743468.10000000009</v>
      </c>
      <c r="N14" s="15">
        <v>643045.5</v>
      </c>
      <c r="O14" s="15">
        <v>676475.99999999988</v>
      </c>
      <c r="Q14" s="6" t="s">
        <v>1</v>
      </c>
      <c r="S14"/>
      <c r="T14"/>
      <c r="U14"/>
    </row>
    <row r="15" spans="1:21" x14ac:dyDescent="0.35">
      <c r="A15" s="6" t="s">
        <v>0</v>
      </c>
      <c r="B15" s="12" t="s">
        <v>20</v>
      </c>
      <c r="C15" s="7" t="s">
        <v>68</v>
      </c>
      <c r="D15" s="5">
        <v>838306.41</v>
      </c>
      <c r="E15" s="5">
        <v>1014949.9800000002</v>
      </c>
      <c r="F15" s="5">
        <v>827004.84</v>
      </c>
      <c r="G15" s="5">
        <v>845999.61600000015</v>
      </c>
      <c r="H15" s="5">
        <v>896405.31200000015</v>
      </c>
      <c r="I15" s="5">
        <v>790169.79</v>
      </c>
      <c r="J15" s="5">
        <v>882427.8</v>
      </c>
      <c r="K15" s="5">
        <v>882565.2000000003</v>
      </c>
      <c r="L15" s="5">
        <v>895721.20000000019</v>
      </c>
      <c r="M15" s="5">
        <v>755356.8</v>
      </c>
      <c r="N15" s="5">
        <v>772763.20000000019</v>
      </c>
      <c r="O15" s="5">
        <v>742681.50000000012</v>
      </c>
      <c r="Q15" s="6" t="s">
        <v>2</v>
      </c>
      <c r="S15"/>
      <c r="T15"/>
      <c r="U15"/>
    </row>
    <row r="16" spans="1:21" x14ac:dyDescent="0.35">
      <c r="A16" s="6" t="s">
        <v>0</v>
      </c>
      <c r="B16" s="12" t="s">
        <v>20</v>
      </c>
      <c r="C16" s="7" t="s">
        <v>70</v>
      </c>
      <c r="D16" s="5">
        <v>752447.13899999997</v>
      </c>
      <c r="E16" s="5">
        <v>632668.49800000002</v>
      </c>
      <c r="F16" s="5">
        <v>963860.31</v>
      </c>
      <c r="G16" s="5">
        <v>580117.5</v>
      </c>
      <c r="H16" s="5">
        <v>666490.96600000001</v>
      </c>
      <c r="I16" s="5">
        <v>710904.15</v>
      </c>
      <c r="J16" s="15">
        <v>775718.7</v>
      </c>
      <c r="K16" s="15">
        <v>800846.2</v>
      </c>
      <c r="L16" s="15">
        <v>892463.25</v>
      </c>
      <c r="M16" s="15">
        <v>773490</v>
      </c>
      <c r="N16" s="15">
        <v>797874.6</v>
      </c>
      <c r="O16" s="15">
        <v>836855</v>
      </c>
      <c r="R16" s="8"/>
      <c r="S16"/>
      <c r="T16"/>
      <c r="U16"/>
    </row>
    <row r="17" spans="1:21" x14ac:dyDescent="0.35">
      <c r="A17" s="6" t="s">
        <v>0</v>
      </c>
      <c r="B17" s="12" t="s">
        <v>20</v>
      </c>
      <c r="C17" s="7" t="s">
        <v>3</v>
      </c>
      <c r="D17" s="5">
        <v>227514.62</v>
      </c>
      <c r="E17" s="5">
        <v>130203</v>
      </c>
      <c r="F17" s="5">
        <v>159528</v>
      </c>
      <c r="G17" s="5">
        <v>188725.72</v>
      </c>
      <c r="H17" s="5">
        <v>113141.59999999999</v>
      </c>
      <c r="I17" s="5">
        <v>117072.76</v>
      </c>
      <c r="J17" s="5">
        <v>192809</v>
      </c>
      <c r="K17" s="5">
        <v>175950</v>
      </c>
      <c r="L17" s="5">
        <v>156400</v>
      </c>
      <c r="M17" s="5">
        <v>143106</v>
      </c>
      <c r="N17" s="5">
        <v>131560</v>
      </c>
      <c r="O17" s="5">
        <v>119462</v>
      </c>
      <c r="R17" s="8"/>
      <c r="S17"/>
      <c r="T17"/>
      <c r="U17"/>
    </row>
    <row r="18" spans="1:21" x14ac:dyDescent="0.35">
      <c r="A18" s="6" t="s">
        <v>0</v>
      </c>
      <c r="B18" s="12" t="s">
        <v>20</v>
      </c>
      <c r="C18" s="7" t="s">
        <v>66</v>
      </c>
      <c r="D18" s="5">
        <v>962361.4</v>
      </c>
      <c r="E18" s="5">
        <v>1312472.1610000003</v>
      </c>
      <c r="F18" s="5">
        <v>1071263.9849999999</v>
      </c>
      <c r="G18" s="5">
        <v>1415228.8699999999</v>
      </c>
      <c r="H18" s="5">
        <v>913113.43200000015</v>
      </c>
      <c r="I18" s="5">
        <v>976149.25140000007</v>
      </c>
      <c r="J18" s="5">
        <v>1249820</v>
      </c>
      <c r="K18" s="5">
        <v>1204102.9000000001</v>
      </c>
      <c r="L18" s="5">
        <v>1290679.5</v>
      </c>
      <c r="M18" s="5">
        <v>1199346.5</v>
      </c>
      <c r="N18" s="5">
        <v>1185861.6000000001</v>
      </c>
      <c r="O18" s="5">
        <v>1435513.605</v>
      </c>
      <c r="R18" s="8"/>
      <c r="S18"/>
      <c r="T18"/>
      <c r="U18"/>
    </row>
    <row r="19" spans="1:21" x14ac:dyDescent="0.35">
      <c r="D19" s="5"/>
      <c r="E19" s="5"/>
      <c r="F19" s="5"/>
      <c r="G19" s="5"/>
      <c r="H19" s="5"/>
      <c r="I19" s="5"/>
    </row>
    <row r="20" spans="1:21" x14ac:dyDescent="0.35">
      <c r="A20" s="6" t="s">
        <v>1</v>
      </c>
      <c r="B20" s="12" t="s">
        <v>14</v>
      </c>
      <c r="C20" s="7" t="s">
        <v>71</v>
      </c>
      <c r="D20" s="5">
        <v>460472.49359999999</v>
      </c>
      <c r="E20" s="5">
        <v>366176.38729411759</v>
      </c>
      <c r="F20" s="5">
        <v>576698.33488235297</v>
      </c>
      <c r="G20" s="5">
        <v>477601.31011764694</v>
      </c>
      <c r="H20" s="5">
        <v>291949.25055882352</v>
      </c>
      <c r="I20" s="5">
        <v>324453.80668235297</v>
      </c>
      <c r="J20" s="15">
        <v>613277.24399999995</v>
      </c>
      <c r="K20" s="15">
        <v>648444.88800000004</v>
      </c>
      <c r="L20" s="15">
        <v>609201</v>
      </c>
      <c r="M20" s="15">
        <v>672468.47999999998</v>
      </c>
      <c r="N20" s="15">
        <v>585491.22</v>
      </c>
      <c r="O20" s="15">
        <v>601885.62</v>
      </c>
      <c r="R20" s="8"/>
      <c r="S20" s="8"/>
      <c r="T20" s="8"/>
    </row>
    <row r="21" spans="1:21" x14ac:dyDescent="0.35">
      <c r="A21" s="6" t="s">
        <v>1</v>
      </c>
      <c r="B21" s="12" t="s">
        <v>14</v>
      </c>
      <c r="C21" s="7" t="s">
        <v>72</v>
      </c>
      <c r="D21" s="5">
        <v>339602.98235294112</v>
      </c>
      <c r="E21" s="5">
        <v>236237.03311764702</v>
      </c>
      <c r="F21" s="5">
        <v>343229.30089411762</v>
      </c>
      <c r="G21" s="5">
        <v>363797.87294117647</v>
      </c>
      <c r="H21" s="5">
        <v>367587.43411764706</v>
      </c>
      <c r="I21" s="5">
        <v>441283.38660000003</v>
      </c>
      <c r="J21" s="15">
        <v>443725.2</v>
      </c>
      <c r="K21" s="15">
        <v>435680.973</v>
      </c>
      <c r="L21" s="15">
        <v>446469.19200000004</v>
      </c>
      <c r="M21" s="15">
        <v>453916.22399999999</v>
      </c>
      <c r="N21" s="15">
        <v>398216.25</v>
      </c>
      <c r="O21" s="15">
        <v>387253.11599999998</v>
      </c>
      <c r="R21" s="8"/>
      <c r="S21" s="8"/>
      <c r="T21" s="8"/>
    </row>
    <row r="22" spans="1:21" x14ac:dyDescent="0.35">
      <c r="A22" s="6" t="s">
        <v>1</v>
      </c>
      <c r="B22" s="12" t="s">
        <v>14</v>
      </c>
      <c r="C22" s="7" t="s">
        <v>69</v>
      </c>
      <c r="D22" s="5">
        <v>192524.283</v>
      </c>
      <c r="E22" s="5">
        <v>229771.24820999999</v>
      </c>
      <c r="F22" s="5">
        <v>179766.41759999999</v>
      </c>
      <c r="G22" s="5">
        <v>203729.4</v>
      </c>
      <c r="H22" s="5">
        <v>264191.88096000004</v>
      </c>
      <c r="I22" s="5">
        <v>164376.58859999999</v>
      </c>
      <c r="J22" s="15">
        <v>331213.45500000002</v>
      </c>
      <c r="K22" s="15">
        <v>338102.20799999998</v>
      </c>
      <c r="L22" s="15">
        <v>325337.76</v>
      </c>
      <c r="M22" s="15">
        <v>320605.74</v>
      </c>
      <c r="N22" s="15">
        <v>343360.83600000007</v>
      </c>
      <c r="O22" s="15">
        <v>363359.52</v>
      </c>
      <c r="R22" s="8"/>
      <c r="S22" s="8"/>
      <c r="T22" s="8"/>
    </row>
    <row r="23" spans="1:21" x14ac:dyDescent="0.35">
      <c r="A23" s="6" t="s">
        <v>1</v>
      </c>
      <c r="B23" s="12" t="s">
        <v>14</v>
      </c>
      <c r="C23" s="7" t="s">
        <v>67</v>
      </c>
      <c r="D23" s="5">
        <v>318841.05361499998</v>
      </c>
      <c r="E23" s="5">
        <v>471077.43479999993</v>
      </c>
      <c r="F23" s="5">
        <v>431528.90336</v>
      </c>
      <c r="G23" s="5">
        <v>266891.84613000002</v>
      </c>
      <c r="H23" s="5">
        <v>401697.66294000001</v>
      </c>
      <c r="I23" s="5">
        <v>532819.55663999985</v>
      </c>
      <c r="J23" s="15">
        <v>565644.05999999994</v>
      </c>
      <c r="K23" s="15">
        <v>706091.9040000001</v>
      </c>
      <c r="L23" s="15">
        <v>610803.17999999993</v>
      </c>
      <c r="M23" s="15">
        <v>533190.6</v>
      </c>
      <c r="N23" s="15">
        <v>572648.93999999994</v>
      </c>
      <c r="O23" s="15">
        <v>589673.44799999997</v>
      </c>
      <c r="R23" s="8"/>
      <c r="S23" s="8"/>
      <c r="T23" s="8"/>
    </row>
    <row r="24" spans="1:21" x14ac:dyDescent="0.35">
      <c r="A24" s="6" t="s">
        <v>1</v>
      </c>
      <c r="B24" s="12" t="s">
        <v>14</v>
      </c>
      <c r="C24" s="7" t="s">
        <v>68</v>
      </c>
      <c r="D24" s="5">
        <v>628118.05518000002</v>
      </c>
      <c r="E24" s="5">
        <v>461166.27480000007</v>
      </c>
      <c r="F24" s="5">
        <v>508439.95052000001</v>
      </c>
      <c r="G24" s="5">
        <v>458823.99275999999</v>
      </c>
      <c r="H24" s="5">
        <v>560078.60832000012</v>
      </c>
      <c r="I24" s="5">
        <v>422177.69999999995</v>
      </c>
      <c r="J24" s="15">
        <v>582553.06200000003</v>
      </c>
      <c r="K24" s="15">
        <v>632190.42000000004</v>
      </c>
      <c r="L24" s="15">
        <v>578685.06000000006</v>
      </c>
      <c r="M24" s="15">
        <v>527247.63</v>
      </c>
      <c r="N24" s="15">
        <v>678305.88</v>
      </c>
      <c r="O24" s="15">
        <v>541318.86900000006</v>
      </c>
      <c r="R24" s="8"/>
      <c r="S24" s="8"/>
      <c r="T24" s="8"/>
    </row>
    <row r="25" spans="1:21" x14ac:dyDescent="0.35">
      <c r="A25" s="6" t="s">
        <v>1</v>
      </c>
      <c r="B25" s="12" t="s">
        <v>14</v>
      </c>
      <c r="C25" s="7" t="s">
        <v>70</v>
      </c>
      <c r="D25" s="5">
        <v>535053.97259999998</v>
      </c>
      <c r="E25" s="5">
        <v>581036.79941999994</v>
      </c>
      <c r="F25" s="5">
        <v>567606.62699999998</v>
      </c>
      <c r="G25" s="5">
        <v>437984.07155999995</v>
      </c>
      <c r="H25" s="5">
        <v>643317.40225000004</v>
      </c>
      <c r="I25" s="5">
        <v>527165.92813500005</v>
      </c>
      <c r="J25" s="15">
        <v>703222.88400000008</v>
      </c>
      <c r="K25" s="15">
        <v>662388.40800000005</v>
      </c>
      <c r="L25" s="15">
        <v>741375.26099999994</v>
      </c>
      <c r="M25" s="15">
        <v>701929.96200000006</v>
      </c>
      <c r="N25" s="15">
        <v>737428.8060000001</v>
      </c>
      <c r="O25" s="15">
        <v>663581.97000000009</v>
      </c>
      <c r="R25" s="8"/>
      <c r="S25" s="8"/>
      <c r="T25" s="8"/>
    </row>
    <row r="26" spans="1:21" x14ac:dyDescent="0.35">
      <c r="A26" s="6" t="s">
        <v>1</v>
      </c>
      <c r="B26" s="12" t="s">
        <v>14</v>
      </c>
      <c r="C26" s="7" t="s">
        <v>3</v>
      </c>
      <c r="D26" s="5">
        <v>100687.53240000001</v>
      </c>
      <c r="E26" s="5">
        <v>95851.349999999991</v>
      </c>
      <c r="F26" s="5">
        <v>100354.84199999999</v>
      </c>
      <c r="G26" s="5">
        <v>120197.77039999999</v>
      </c>
      <c r="H26" s="5">
        <v>182715.4405</v>
      </c>
      <c r="I26" s="5">
        <v>158149.81899999999</v>
      </c>
      <c r="J26" s="15">
        <v>153969.49799999999</v>
      </c>
      <c r="K26" s="15">
        <v>160178.25599999999</v>
      </c>
      <c r="L26" s="15">
        <v>162338.09399999998</v>
      </c>
      <c r="M26" s="15">
        <v>143785.71899999998</v>
      </c>
      <c r="N26" s="15">
        <v>150313.04999999999</v>
      </c>
      <c r="O26" s="15">
        <v>120349.8</v>
      </c>
      <c r="R26" s="8"/>
      <c r="S26" s="8"/>
      <c r="T26" s="8"/>
    </row>
    <row r="27" spans="1:21" x14ac:dyDescent="0.35">
      <c r="A27" s="6" t="s">
        <v>1</v>
      </c>
      <c r="B27" s="12" t="s">
        <v>14</v>
      </c>
      <c r="C27" s="7" t="s">
        <v>66</v>
      </c>
      <c r="D27" s="5">
        <v>535349.69279999996</v>
      </c>
      <c r="E27" s="5">
        <v>629031.91960799997</v>
      </c>
      <c r="F27" s="5">
        <v>549722.16151200014</v>
      </c>
      <c r="G27" s="5">
        <v>526267.50569999998</v>
      </c>
      <c r="H27" s="5">
        <v>719016.5782799999</v>
      </c>
      <c r="I27" s="5">
        <v>990627.39098999999</v>
      </c>
      <c r="J27" s="15">
        <v>1049705.28</v>
      </c>
      <c r="K27" s="15">
        <v>1027829.934</v>
      </c>
      <c r="L27" s="15">
        <v>951076.4040000001</v>
      </c>
      <c r="M27" s="15">
        <v>836673.3</v>
      </c>
      <c r="N27" s="15">
        <v>939890.95199999993</v>
      </c>
      <c r="O27" s="15">
        <v>1153904.9400000002</v>
      </c>
      <c r="R27" s="8"/>
      <c r="S27" s="8"/>
      <c r="T27" s="8"/>
    </row>
    <row r="28" spans="1:21" x14ac:dyDescent="0.35">
      <c r="B28" s="12"/>
      <c r="C28" s="7"/>
      <c r="D28" s="5"/>
      <c r="E28" s="5"/>
      <c r="F28" s="5"/>
      <c r="G28" s="5"/>
      <c r="H28" s="5"/>
      <c r="I28" s="5"/>
      <c r="J28" s="15"/>
      <c r="K28" s="15"/>
      <c r="L28" s="15"/>
      <c r="M28" s="15"/>
      <c r="N28" s="15"/>
      <c r="O28" s="15"/>
    </row>
    <row r="29" spans="1:21" x14ac:dyDescent="0.35">
      <c r="A29" s="6" t="s">
        <v>1</v>
      </c>
      <c r="B29" s="12" t="s">
        <v>20</v>
      </c>
      <c r="C29" s="7" t="s">
        <v>71</v>
      </c>
      <c r="D29" s="5">
        <v>657817.848</v>
      </c>
      <c r="E29" s="5">
        <v>523109.12470588234</v>
      </c>
      <c r="F29" s="5">
        <v>423854.76411764702</v>
      </c>
      <c r="G29" s="5">
        <v>482287.58588235301</v>
      </c>
      <c r="H29" s="5">
        <v>417070.35794117645</v>
      </c>
      <c r="I29" s="5">
        <v>463505.43811764714</v>
      </c>
      <c r="J29" s="15">
        <v>607766.49</v>
      </c>
      <c r="K29" s="15">
        <v>676947.96000000008</v>
      </c>
      <c r="L29" s="15">
        <v>636615.04500000004</v>
      </c>
      <c r="M29" s="15">
        <v>604108.79999999993</v>
      </c>
      <c r="N29" s="15">
        <v>562713.97499999998</v>
      </c>
      <c r="O29" s="15">
        <v>615593.16</v>
      </c>
      <c r="R29" s="8"/>
      <c r="S29" s="8"/>
      <c r="T29" s="8"/>
    </row>
    <row r="30" spans="1:21" x14ac:dyDescent="0.35">
      <c r="A30" s="6" t="s">
        <v>1</v>
      </c>
      <c r="B30" s="12" t="s">
        <v>20</v>
      </c>
      <c r="C30" s="7" t="s">
        <v>72</v>
      </c>
      <c r="D30" s="5">
        <v>285147.11764705903</v>
      </c>
      <c r="E30" s="5">
        <v>337481.47588235291</v>
      </c>
      <c r="F30" s="5">
        <v>490327.57270588237</v>
      </c>
      <c r="G30" s="5">
        <v>419711.247058824</v>
      </c>
      <c r="H30" s="5">
        <v>405124.90588235302</v>
      </c>
      <c r="I30" s="5">
        <v>600404.83799999999</v>
      </c>
      <c r="J30" s="15">
        <v>412375.05</v>
      </c>
      <c r="K30" s="15">
        <v>441321.93</v>
      </c>
      <c r="L30" s="15">
        <v>420988.32</v>
      </c>
      <c r="M30" s="15">
        <v>441754.56</v>
      </c>
      <c r="N30" s="15">
        <v>429188.625</v>
      </c>
      <c r="O30" s="15">
        <v>450289.17000000004</v>
      </c>
      <c r="R30" s="8"/>
      <c r="S30" s="8"/>
      <c r="T30" s="8"/>
    </row>
    <row r="31" spans="1:21" x14ac:dyDescent="0.35">
      <c r="A31" s="6" t="s">
        <v>1</v>
      </c>
      <c r="B31" s="12" t="s">
        <v>20</v>
      </c>
      <c r="C31" s="7" t="s">
        <v>69</v>
      </c>
      <c r="D31" s="5">
        <v>275034.69</v>
      </c>
      <c r="E31" s="5">
        <v>228244.6403</v>
      </c>
      <c r="F31" s="5">
        <v>256809.16799999998</v>
      </c>
      <c r="G31" s="5">
        <v>291042</v>
      </c>
      <c r="H31" s="5">
        <v>277416.97279999999</v>
      </c>
      <c r="I31" s="5">
        <v>234823.698</v>
      </c>
      <c r="J31" s="15">
        <v>327422.25</v>
      </c>
      <c r="K31" s="15">
        <v>377292.69</v>
      </c>
      <c r="L31" s="15">
        <v>366870.24</v>
      </c>
      <c r="M31" s="15">
        <v>363802.5</v>
      </c>
      <c r="N31" s="15">
        <v>370016.64</v>
      </c>
      <c r="O31" s="15">
        <v>378747.9</v>
      </c>
      <c r="R31" s="8"/>
      <c r="S31" s="8"/>
      <c r="T31" s="8"/>
    </row>
    <row r="32" spans="1:21" x14ac:dyDescent="0.35">
      <c r="A32" s="6" t="s">
        <v>1</v>
      </c>
      <c r="B32" s="12" t="s">
        <v>20</v>
      </c>
      <c r="C32" s="7" t="s">
        <v>67</v>
      </c>
      <c r="D32" s="5">
        <v>455487.21945000003</v>
      </c>
      <c r="E32" s="5">
        <v>672967.76399999997</v>
      </c>
      <c r="F32" s="5">
        <v>659327.0048</v>
      </c>
      <c r="G32" s="5">
        <v>381274.06590000005</v>
      </c>
      <c r="H32" s="5">
        <v>573853.80420000001</v>
      </c>
      <c r="I32" s="5">
        <v>761170.79519999982</v>
      </c>
      <c r="J32" s="15">
        <v>641531.29500000004</v>
      </c>
      <c r="K32" s="15">
        <v>640921.67999999993</v>
      </c>
      <c r="L32" s="15">
        <v>677970.54</v>
      </c>
      <c r="M32" s="15">
        <v>569065.77</v>
      </c>
      <c r="N32" s="15">
        <v>623754.13500000001</v>
      </c>
      <c r="O32" s="15">
        <v>656181.71999999986</v>
      </c>
      <c r="R32" s="8"/>
      <c r="S32" s="8"/>
      <c r="T32" s="8"/>
    </row>
    <row r="33" spans="1:20" x14ac:dyDescent="0.35">
      <c r="A33" s="6" t="s">
        <v>1</v>
      </c>
      <c r="B33" s="12" t="s">
        <v>20</v>
      </c>
      <c r="C33" s="7" t="s">
        <v>68</v>
      </c>
      <c r="D33" s="5">
        <v>697311.5074</v>
      </c>
      <c r="E33" s="5">
        <v>658808.96400000015</v>
      </c>
      <c r="F33" s="5">
        <v>683485.64359999995</v>
      </c>
      <c r="G33" s="5">
        <v>655462.84680000006</v>
      </c>
      <c r="H33" s="5">
        <v>800112.29760000017</v>
      </c>
      <c r="I33" s="5">
        <v>603111</v>
      </c>
      <c r="J33" s="15">
        <v>794080.98000000021</v>
      </c>
      <c r="K33" s="15">
        <v>732009.9600000002</v>
      </c>
      <c r="L33" s="15">
        <v>768123.18000000017</v>
      </c>
      <c r="M33" s="15">
        <v>704798.76</v>
      </c>
      <c r="N33" s="15">
        <v>740844.72000000009</v>
      </c>
      <c r="O33" s="15">
        <v>710628.93000000017</v>
      </c>
      <c r="R33" s="8"/>
      <c r="S33" s="8"/>
      <c r="T33" s="8"/>
    </row>
    <row r="34" spans="1:20" x14ac:dyDescent="0.35">
      <c r="A34" s="6" t="s">
        <v>1</v>
      </c>
      <c r="B34" s="12" t="s">
        <v>20</v>
      </c>
      <c r="C34" s="7" t="s">
        <v>70</v>
      </c>
      <c r="D34" s="5">
        <v>564362.81799999997</v>
      </c>
      <c r="E34" s="5">
        <v>530052.57059999998</v>
      </c>
      <c r="F34" s="5">
        <v>710866.61</v>
      </c>
      <c r="G34" s="5">
        <v>525691.53079999995</v>
      </c>
      <c r="H34" s="5">
        <v>576167.71750000003</v>
      </c>
      <c r="I34" s="5">
        <v>653094.18304999999</v>
      </c>
      <c r="J34" s="15">
        <v>647765.1</v>
      </c>
      <c r="K34" s="15">
        <v>728116.29</v>
      </c>
      <c r="L34" s="15">
        <v>810866.61</v>
      </c>
      <c r="M34" s="15">
        <v>744870.87</v>
      </c>
      <c r="N34" s="15">
        <v>739207.35</v>
      </c>
      <c r="O34" s="15">
        <v>745637.80500000005</v>
      </c>
      <c r="R34" s="8"/>
      <c r="S34" s="8"/>
      <c r="T34" s="8"/>
    </row>
    <row r="35" spans="1:20" x14ac:dyDescent="0.35">
      <c r="A35" s="6" t="s">
        <v>1</v>
      </c>
      <c r="B35" s="12" t="s">
        <v>20</v>
      </c>
      <c r="C35" s="7" t="s">
        <v>3</v>
      </c>
      <c r="D35" s="5">
        <v>143839.33200000002</v>
      </c>
      <c r="E35" s="5">
        <v>116930.5</v>
      </c>
      <c r="F35" s="5">
        <v>143364.06</v>
      </c>
      <c r="G35" s="5">
        <v>143139.67200000002</v>
      </c>
      <c r="H35" s="5">
        <v>108164.91499999999</v>
      </c>
      <c r="I35" s="5">
        <v>83071.17</v>
      </c>
      <c r="J35" s="15">
        <v>158065.20000000001</v>
      </c>
      <c r="K35" s="15">
        <v>163012.5</v>
      </c>
      <c r="L35" s="15">
        <v>136537.19999999998</v>
      </c>
      <c r="M35" s="15">
        <v>131320.80000000002</v>
      </c>
      <c r="N35" s="15">
        <v>110434.5</v>
      </c>
      <c r="O35" s="15">
        <v>106501.5</v>
      </c>
      <c r="R35" s="8"/>
      <c r="S35" s="8"/>
      <c r="T35" s="8"/>
    </row>
    <row r="36" spans="1:20" x14ac:dyDescent="0.35">
      <c r="A36" s="6" t="s">
        <v>1</v>
      </c>
      <c r="B36" s="12" t="s">
        <v>20</v>
      </c>
      <c r="C36" s="7" t="s">
        <v>66</v>
      </c>
      <c r="D36" s="5">
        <v>682007.03999999992</v>
      </c>
      <c r="E36" s="5">
        <v>854021.2895999999</v>
      </c>
      <c r="F36" s="5">
        <v>765757.47920000006</v>
      </c>
      <c r="G36" s="5">
        <v>781948.66860000009</v>
      </c>
      <c r="H36" s="5">
        <v>870876.36800000002</v>
      </c>
      <c r="I36" s="5">
        <v>800564.18715000001</v>
      </c>
      <c r="J36" s="15">
        <v>1136678.3999999999</v>
      </c>
      <c r="K36" s="15">
        <v>1186140.68</v>
      </c>
      <c r="L36" s="15">
        <v>1126113.94</v>
      </c>
      <c r="M36" s="15">
        <v>1056687.3900000001</v>
      </c>
      <c r="N36" s="15">
        <v>1078751.52</v>
      </c>
      <c r="O36" s="15">
        <v>1086697.2150000001</v>
      </c>
      <c r="R36" s="8"/>
      <c r="S36" s="8"/>
      <c r="T36" s="8"/>
    </row>
    <row r="37" spans="1:20" x14ac:dyDescent="0.35">
      <c r="B37" s="12"/>
      <c r="C37" s="7"/>
      <c r="D37" s="5"/>
      <c r="E37" s="5"/>
      <c r="F37" s="5"/>
      <c r="G37" s="5"/>
      <c r="H37" s="5"/>
      <c r="I37" s="5"/>
      <c r="J37" s="15"/>
      <c r="K37" s="15"/>
      <c r="L37" s="15"/>
      <c r="M37" s="15"/>
      <c r="N37" s="15"/>
      <c r="O37" s="15"/>
    </row>
    <row r="38" spans="1:20" x14ac:dyDescent="0.35">
      <c r="A38" s="6" t="s">
        <v>2</v>
      </c>
      <c r="B38" s="12" t="s">
        <v>14</v>
      </c>
      <c r="C38" s="7" t="s">
        <v>71</v>
      </c>
      <c r="D38" s="16">
        <f t="shared" ref="D38:J45" si="0">D2-D20</f>
        <v>292593.50640000001</v>
      </c>
      <c r="E38" s="16">
        <f t="shared" si="0"/>
        <v>486479.61270588252</v>
      </c>
      <c r="F38" s="16">
        <f>F2-F20</f>
        <v>42250.665117647033</v>
      </c>
      <c r="G38" s="16">
        <f t="shared" si="0"/>
        <v>243678.68988235306</v>
      </c>
      <c r="H38" s="16">
        <f t="shared" si="0"/>
        <v>223710.74944117648</v>
      </c>
      <c r="I38" s="16">
        <f t="shared" si="0"/>
        <v>104772.19331764703</v>
      </c>
      <c r="J38" s="16">
        <f>J2-J20</f>
        <v>90522.756000000052</v>
      </c>
      <c r="K38" s="16">
        <f t="shared" ref="K38:O45" si="1">K2-K20</f>
        <v>112855.11199999996</v>
      </c>
      <c r="L38" s="16">
        <f t="shared" si="1"/>
        <v>142899</v>
      </c>
      <c r="M38" s="16">
        <f t="shared" si="1"/>
        <v>63531.520000000019</v>
      </c>
      <c r="N38" s="16">
        <f t="shared" si="1"/>
        <v>93008.780000000028</v>
      </c>
      <c r="O38" s="16">
        <f t="shared" si="1"/>
        <v>90414.38</v>
      </c>
    </row>
    <row r="39" spans="1:20" x14ac:dyDescent="0.35">
      <c r="A39" s="6" t="s">
        <v>2</v>
      </c>
      <c r="B39" s="12" t="s">
        <v>14</v>
      </c>
      <c r="C39" s="7" t="s">
        <v>72</v>
      </c>
      <c r="D39" s="16">
        <f t="shared" si="0"/>
        <v>19450.017647058878</v>
      </c>
      <c r="E39" s="16">
        <f t="shared" si="0"/>
        <v>390535.96688235295</v>
      </c>
      <c r="F39" s="16">
        <f t="shared" si="0"/>
        <v>51703.699105882377</v>
      </c>
      <c r="G39" s="16">
        <f>G3-G21</f>
        <v>78994.127058823535</v>
      </c>
      <c r="H39" s="16">
        <f t="shared" si="0"/>
        <v>56762.565882352937</v>
      </c>
      <c r="I39" s="16">
        <f t="shared" si="0"/>
        <v>75526.613399999973</v>
      </c>
      <c r="J39" s="16">
        <f t="shared" si="0"/>
        <v>92174.799999999988</v>
      </c>
      <c r="K39" s="16">
        <f t="shared" si="1"/>
        <v>91019.027000000002</v>
      </c>
      <c r="L39" s="16">
        <f t="shared" si="1"/>
        <v>66430.807999999961</v>
      </c>
      <c r="M39" s="16">
        <f t="shared" si="1"/>
        <v>42883.776000000013</v>
      </c>
      <c r="N39" s="16">
        <f t="shared" si="1"/>
        <v>119283.75</v>
      </c>
      <c r="O39" s="16">
        <f t="shared" si="1"/>
        <v>104946.88400000002</v>
      </c>
    </row>
    <row r="40" spans="1:20" x14ac:dyDescent="0.35">
      <c r="A40" s="6" t="s">
        <v>2</v>
      </c>
      <c r="B40" s="12" t="s">
        <v>14</v>
      </c>
      <c r="C40" s="7" t="s">
        <v>69</v>
      </c>
      <c r="D40" s="16">
        <f t="shared" si="0"/>
        <v>164895.717</v>
      </c>
      <c r="E40" s="16">
        <f t="shared" si="0"/>
        <v>65801.751790000009</v>
      </c>
      <c r="F40" s="16">
        <f t="shared" si="0"/>
        <v>188601.58240000001</v>
      </c>
      <c r="G40" s="16">
        <f t="shared" si="0"/>
        <v>128160.6</v>
      </c>
      <c r="H40" s="16">
        <f t="shared" si="0"/>
        <v>42352.119039999961</v>
      </c>
      <c r="I40" s="16">
        <f t="shared" si="0"/>
        <v>162683.41140000001</v>
      </c>
      <c r="J40" s="16">
        <f t="shared" si="0"/>
        <v>94286.544999999984</v>
      </c>
      <c r="K40" s="16">
        <f t="shared" si="1"/>
        <v>78197.792000000016</v>
      </c>
      <c r="L40" s="16">
        <f t="shared" si="1"/>
        <v>79462.239999999991</v>
      </c>
      <c r="M40" s="16">
        <f t="shared" si="1"/>
        <v>104894.26000000001</v>
      </c>
      <c r="N40" s="16">
        <f t="shared" si="1"/>
        <v>107439.16399999993</v>
      </c>
      <c r="O40" s="16">
        <f t="shared" si="1"/>
        <v>50640.479999999981</v>
      </c>
    </row>
    <row r="41" spans="1:20" x14ac:dyDescent="0.35">
      <c r="A41" s="6" t="s">
        <v>2</v>
      </c>
      <c r="B41" s="12" t="s">
        <v>14</v>
      </c>
      <c r="C41" s="7" t="s">
        <v>67</v>
      </c>
      <c r="D41" s="16">
        <f t="shared" si="0"/>
        <v>513206.94638500013</v>
      </c>
      <c r="E41" s="16">
        <f t="shared" si="0"/>
        <v>402186.56519999995</v>
      </c>
      <c r="F41" s="16">
        <f>F5-F23</f>
        <v>58233.096640000003</v>
      </c>
      <c r="G41" s="16">
        <f t="shared" si="0"/>
        <v>354798.15386999998</v>
      </c>
      <c r="H41" s="16">
        <f t="shared" si="0"/>
        <v>500822.33705999999</v>
      </c>
      <c r="I41" s="16">
        <f t="shared" si="0"/>
        <v>369148.44335999992</v>
      </c>
      <c r="J41" s="16">
        <f t="shared" si="0"/>
        <v>177255.94000000006</v>
      </c>
      <c r="K41" s="16">
        <f t="shared" si="1"/>
        <v>66708.095999999903</v>
      </c>
      <c r="L41" s="16">
        <f t="shared" si="1"/>
        <v>166596.82000000007</v>
      </c>
      <c r="M41" s="16">
        <f t="shared" si="1"/>
        <v>198209.40000000002</v>
      </c>
      <c r="N41" s="16">
        <f t="shared" si="1"/>
        <v>179451.06000000006</v>
      </c>
      <c r="O41" s="16">
        <f t="shared" si="1"/>
        <v>201526.55199999991</v>
      </c>
    </row>
    <row r="42" spans="1:20" x14ac:dyDescent="0.35">
      <c r="A42" s="6" t="s">
        <v>2</v>
      </c>
      <c r="B42" s="12" t="s">
        <v>14</v>
      </c>
      <c r="C42" s="7" t="s">
        <v>68</v>
      </c>
      <c r="D42" s="16">
        <f t="shared" si="0"/>
        <v>90746.944819999975</v>
      </c>
      <c r="E42" s="16">
        <f t="shared" si="0"/>
        <v>443423.72520000004</v>
      </c>
      <c r="F42" s="16">
        <f>F6-F24</f>
        <v>29300.049479999987</v>
      </c>
      <c r="G42" s="16">
        <f t="shared" si="0"/>
        <v>342312.00724000012</v>
      </c>
      <c r="H42" s="16">
        <f t="shared" si="0"/>
        <v>325697.39167999977</v>
      </c>
      <c r="I42" s="16">
        <f t="shared" si="0"/>
        <v>46884.300000000047</v>
      </c>
      <c r="J42" s="16">
        <f t="shared" si="0"/>
        <v>174146.93799999997</v>
      </c>
      <c r="K42" s="16">
        <f t="shared" si="1"/>
        <v>154409.58000000007</v>
      </c>
      <c r="L42" s="16">
        <f t="shared" si="1"/>
        <v>189514.93999999994</v>
      </c>
      <c r="M42" s="16">
        <f t="shared" si="1"/>
        <v>188052.37</v>
      </c>
      <c r="N42" s="16">
        <f t="shared" si="1"/>
        <v>85294.12</v>
      </c>
      <c r="O42" s="16">
        <f t="shared" si="1"/>
        <v>169381.13099999994</v>
      </c>
    </row>
    <row r="43" spans="1:20" x14ac:dyDescent="0.35">
      <c r="A43" s="6" t="s">
        <v>2</v>
      </c>
      <c r="B43" s="12" t="s">
        <v>14</v>
      </c>
      <c r="C43" s="7" t="s">
        <v>70</v>
      </c>
      <c r="D43" s="16">
        <f t="shared" si="0"/>
        <v>281492.02740000002</v>
      </c>
      <c r="E43" s="16">
        <f t="shared" si="0"/>
        <v>98521.200580000062</v>
      </c>
      <c r="F43" s="16">
        <f t="shared" si="0"/>
        <v>398669.37300000014</v>
      </c>
      <c r="G43" s="16">
        <f t="shared" si="0"/>
        <v>172665.92844000005</v>
      </c>
      <c r="H43" s="16">
        <f>H7-H25</f>
        <v>41296.597749999957</v>
      </c>
      <c r="I43" s="16">
        <f t="shared" si="0"/>
        <v>115891.07186499995</v>
      </c>
      <c r="J43" s="16">
        <f t="shared" si="0"/>
        <v>138577.11599999992</v>
      </c>
      <c r="K43" s="16">
        <f t="shared" si="1"/>
        <v>197811.59199999995</v>
      </c>
      <c r="L43" s="16">
        <f t="shared" si="1"/>
        <v>153324.73900000006</v>
      </c>
      <c r="M43" s="16">
        <f t="shared" si="1"/>
        <v>112270.03799999994</v>
      </c>
      <c r="N43" s="16">
        <f t="shared" si="1"/>
        <v>85971.193999999901</v>
      </c>
      <c r="O43" s="16">
        <f t="shared" si="1"/>
        <v>217318.02999999991</v>
      </c>
    </row>
    <row r="44" spans="1:20" x14ac:dyDescent="0.35">
      <c r="A44" s="6" t="s">
        <v>2</v>
      </c>
      <c r="B44" s="12" t="s">
        <v>14</v>
      </c>
      <c r="C44" s="7" t="s">
        <v>3</v>
      </c>
      <c r="D44" s="16">
        <f t="shared" si="0"/>
        <v>132716.46759999992</v>
      </c>
      <c r="E44" s="16">
        <f t="shared" si="0"/>
        <v>47116.650000000009</v>
      </c>
      <c r="F44" s="16">
        <f t="shared" si="0"/>
        <v>89671.15800000001</v>
      </c>
      <c r="G44" s="16">
        <f>G8-G26</f>
        <v>49604.229600000006</v>
      </c>
      <c r="H44" s="16">
        <f>H8-H26</f>
        <v>5634.559500000003</v>
      </c>
      <c r="I44" s="16">
        <f>I8-I26</f>
        <v>20122.181000000011</v>
      </c>
      <c r="J44" s="16">
        <f t="shared" si="0"/>
        <v>43830.501999999979</v>
      </c>
      <c r="K44" s="16">
        <f t="shared" si="1"/>
        <v>33021.744000000006</v>
      </c>
      <c r="L44" s="16">
        <f t="shared" si="1"/>
        <v>23961.906000000017</v>
      </c>
      <c r="M44" s="16">
        <f t="shared" si="1"/>
        <v>33314.281000000017</v>
      </c>
      <c r="N44" s="16">
        <f t="shared" si="1"/>
        <v>22186.950000000012</v>
      </c>
      <c r="O44" s="16">
        <f t="shared" si="1"/>
        <v>36050.199999999997</v>
      </c>
    </row>
    <row r="45" spans="1:20" x14ac:dyDescent="0.35">
      <c r="A45" s="6" t="s">
        <v>2</v>
      </c>
      <c r="B45" s="12" t="s">
        <v>14</v>
      </c>
      <c r="C45" s="7" t="s">
        <v>66</v>
      </c>
      <c r="D45" s="16">
        <f t="shared" si="0"/>
        <v>385570.30720000004</v>
      </c>
      <c r="E45" s="16">
        <f t="shared" si="0"/>
        <v>682129.08039200003</v>
      </c>
      <c r="F45" s="16">
        <f t="shared" si="0"/>
        <v>475410.83848799986</v>
      </c>
      <c r="G45" s="16">
        <f t="shared" si="0"/>
        <v>828018.49430000002</v>
      </c>
      <c r="H45" s="16">
        <f t="shared" si="0"/>
        <v>173567.4217200001</v>
      </c>
      <c r="I45" s="16">
        <f t="shared" si="0"/>
        <v>7392.6090100000147</v>
      </c>
      <c r="J45" s="16">
        <f t="shared" si="0"/>
        <v>146294.71999999997</v>
      </c>
      <c r="K45" s="16">
        <f t="shared" si="1"/>
        <v>175070.06599999999</v>
      </c>
      <c r="L45" s="16">
        <f t="shared" si="1"/>
        <v>284023.5959999999</v>
      </c>
      <c r="M45" s="16">
        <f t="shared" si="1"/>
        <v>311026.69999999995</v>
      </c>
      <c r="N45" s="16">
        <f t="shared" si="1"/>
        <v>219309.04800000007</v>
      </c>
      <c r="O45" s="16">
        <f t="shared" si="1"/>
        <v>122595.05999999982</v>
      </c>
    </row>
    <row r="46" spans="1:20" x14ac:dyDescent="0.35">
      <c r="B46" s="12"/>
      <c r="C46" s="7"/>
      <c r="D46" s="16"/>
      <c r="E46" s="16"/>
      <c r="F46" s="16"/>
      <c r="G46" s="16"/>
      <c r="H46" s="16"/>
      <c r="I46" s="16"/>
      <c r="J46" s="16"/>
      <c r="K46" s="16"/>
      <c r="L46" s="16"/>
      <c r="M46" s="16"/>
      <c r="N46" s="16"/>
      <c r="O46" s="16"/>
    </row>
    <row r="47" spans="1:20" x14ac:dyDescent="0.35">
      <c r="A47" s="6" t="s">
        <v>2</v>
      </c>
      <c r="B47" s="12" t="s">
        <v>20</v>
      </c>
      <c r="C47" s="7" t="s">
        <v>71</v>
      </c>
      <c r="D47" s="16">
        <f t="shared" ref="D47:I54" si="2">D11-D29</f>
        <v>86211.360000000102</v>
      </c>
      <c r="E47" s="16">
        <f>E11-E29</f>
        <v>351715.93129411776</v>
      </c>
      <c r="F47" s="16">
        <f>F11-F29</f>
        <v>29706.661882352957</v>
      </c>
      <c r="G47" s="16">
        <f>G11-G29</f>
        <v>196076.25411764695</v>
      </c>
      <c r="H47" s="16">
        <f t="shared" si="2"/>
        <v>97300.492058823584</v>
      </c>
      <c r="I47" s="16">
        <f>I11-I29</f>
        <v>34647.496882352862</v>
      </c>
      <c r="J47" s="16">
        <f>J11-J29</f>
        <v>87587.910000000033</v>
      </c>
      <c r="K47" s="16">
        <f t="shared" ref="K47:O54" si="3">K11-K29</f>
        <v>104145.83999999997</v>
      </c>
      <c r="L47" s="16">
        <f t="shared" si="3"/>
        <v>20720.354999999981</v>
      </c>
      <c r="M47" s="16">
        <f t="shared" si="3"/>
        <v>88099.20000000007</v>
      </c>
      <c r="N47" s="16">
        <f t="shared" si="3"/>
        <v>114089.77500000002</v>
      </c>
      <c r="O47" s="16">
        <f t="shared" si="3"/>
        <v>74976.089999999967</v>
      </c>
    </row>
    <row r="48" spans="1:20" x14ac:dyDescent="0.35">
      <c r="A48" s="6" t="s">
        <v>2</v>
      </c>
      <c r="B48" s="12" t="s">
        <v>20</v>
      </c>
      <c r="C48" s="7" t="s">
        <v>72</v>
      </c>
      <c r="D48" s="16">
        <f t="shared" si="2"/>
        <v>59364.235852940998</v>
      </c>
      <c r="E48" s="16">
        <f t="shared" si="2"/>
        <v>269861.5611176471</v>
      </c>
      <c r="F48" s="16">
        <f t="shared" si="2"/>
        <v>61121.821794117684</v>
      </c>
      <c r="G48" s="16">
        <f>G12-G30</f>
        <v>92915.056941176008</v>
      </c>
      <c r="H48" s="16">
        <f>H12-H30</f>
        <v>57694.344117646979</v>
      </c>
      <c r="I48" s="16">
        <f>I12-I30</f>
        <v>29842.222000000067</v>
      </c>
      <c r="J48" s="16">
        <f t="shared" ref="J48:J54" si="4">J12-J30</f>
        <v>101821</v>
      </c>
      <c r="K48" s="16">
        <f t="shared" si="3"/>
        <v>69050.37</v>
      </c>
      <c r="L48" s="16">
        <f t="shared" si="3"/>
        <v>100374.53000000003</v>
      </c>
      <c r="M48" s="16">
        <f t="shared" si="3"/>
        <v>11327.039999999979</v>
      </c>
      <c r="N48" s="16">
        <f t="shared" si="3"/>
        <v>13273.875</v>
      </c>
      <c r="O48" s="16">
        <f t="shared" si="3"/>
        <v>54708.02999999997</v>
      </c>
    </row>
    <row r="49" spans="1:15" x14ac:dyDescent="0.35">
      <c r="A49" s="6" t="s">
        <v>2</v>
      </c>
      <c r="B49" s="12" t="s">
        <v>20</v>
      </c>
      <c r="C49" s="7" t="s">
        <v>69</v>
      </c>
      <c r="D49" s="16">
        <f t="shared" si="2"/>
        <v>33954.899999999965</v>
      </c>
      <c r="E49" s="16">
        <f>E13-E31</f>
        <v>41317.935699999944</v>
      </c>
      <c r="F49" s="16">
        <f t="shared" si="2"/>
        <v>79142.448000000004</v>
      </c>
      <c r="G49" s="16">
        <f t="shared" si="2"/>
        <v>17947.590000000026</v>
      </c>
      <c r="H49" s="16">
        <f>H13-H31</f>
        <v>19624.163200000068</v>
      </c>
      <c r="I49" s="16">
        <f t="shared" si="2"/>
        <v>78990.372000000003</v>
      </c>
      <c r="J49" s="16">
        <f t="shared" si="4"/>
        <v>40422.5</v>
      </c>
      <c r="K49" s="16">
        <f t="shared" si="3"/>
        <v>2372.9099999999744</v>
      </c>
      <c r="L49" s="16">
        <f t="shared" si="3"/>
        <v>2307.359999999986</v>
      </c>
      <c r="M49" s="16">
        <f t="shared" si="3"/>
        <v>32338</v>
      </c>
      <c r="N49" s="16">
        <f t="shared" si="3"/>
        <v>66808.56</v>
      </c>
      <c r="O49" s="16">
        <f t="shared" si="3"/>
        <v>18485.099999999977</v>
      </c>
    </row>
    <row r="50" spans="1:15" x14ac:dyDescent="0.35">
      <c r="A50" s="6" t="s">
        <v>2</v>
      </c>
      <c r="B50" s="12" t="s">
        <v>20</v>
      </c>
      <c r="C50" s="7" t="s">
        <v>67</v>
      </c>
      <c r="D50" s="16">
        <f t="shared" si="2"/>
        <v>323113.82055</v>
      </c>
      <c r="E50" s="16">
        <f t="shared" si="2"/>
        <v>123449.00399999996</v>
      </c>
      <c r="F50" s="16">
        <f>F14-F32</f>
        <v>38516.06819999998</v>
      </c>
      <c r="G50" s="16">
        <f t="shared" si="2"/>
        <v>250673.81909999996</v>
      </c>
      <c r="H50" s="16">
        <f t="shared" si="2"/>
        <v>197800.79579999996</v>
      </c>
      <c r="I50" s="16">
        <f t="shared" si="2"/>
        <v>10011.844799999963</v>
      </c>
      <c r="J50" s="16">
        <f t="shared" si="4"/>
        <v>53648.204999999958</v>
      </c>
      <c r="K50" s="16">
        <f t="shared" si="3"/>
        <v>63871.920000000042</v>
      </c>
      <c r="L50" s="16">
        <f t="shared" si="3"/>
        <v>112256.56000000006</v>
      </c>
      <c r="M50" s="16">
        <f t="shared" si="3"/>
        <v>174402.33000000007</v>
      </c>
      <c r="N50" s="16">
        <f t="shared" si="3"/>
        <v>19291.364999999991</v>
      </c>
      <c r="O50" s="16">
        <f t="shared" si="3"/>
        <v>20294.280000000028</v>
      </c>
    </row>
    <row r="51" spans="1:15" x14ac:dyDescent="0.35">
      <c r="A51" s="6" t="s">
        <v>2</v>
      </c>
      <c r="B51" s="12" t="s">
        <v>20</v>
      </c>
      <c r="C51" s="7" t="s">
        <v>68</v>
      </c>
      <c r="D51" s="16">
        <f>D15-D33</f>
        <v>140994.90260000003</v>
      </c>
      <c r="E51" s="16">
        <f t="shared" si="2"/>
        <v>356141.01600000006</v>
      </c>
      <c r="F51" s="16">
        <f>F15-F33</f>
        <v>143519.19640000002</v>
      </c>
      <c r="G51" s="16">
        <f t="shared" si="2"/>
        <v>190536.7692000001</v>
      </c>
      <c r="H51" s="16">
        <f t="shared" si="2"/>
        <v>96293.014399999985</v>
      </c>
      <c r="I51" s="16">
        <f>I15-I33</f>
        <v>187058.79000000004</v>
      </c>
      <c r="J51" s="16">
        <f t="shared" si="4"/>
        <v>88346.819999999832</v>
      </c>
      <c r="K51" s="16">
        <f t="shared" si="3"/>
        <v>150555.24000000011</v>
      </c>
      <c r="L51" s="16">
        <f t="shared" si="3"/>
        <v>127598.02000000002</v>
      </c>
      <c r="M51" s="16">
        <f>M15-M33</f>
        <v>50558.040000000037</v>
      </c>
      <c r="N51" s="16">
        <f t="shared" si="3"/>
        <v>31918.480000000098</v>
      </c>
      <c r="O51" s="16">
        <f t="shared" si="3"/>
        <v>32052.569999999949</v>
      </c>
    </row>
    <row r="52" spans="1:15" x14ac:dyDescent="0.35">
      <c r="A52" s="6" t="s">
        <v>2</v>
      </c>
      <c r="B52" s="12" t="s">
        <v>20</v>
      </c>
      <c r="C52" s="7" t="s">
        <v>70</v>
      </c>
      <c r="D52" s="16">
        <f t="shared" si="2"/>
        <v>188084.321</v>
      </c>
      <c r="E52" s="16">
        <f>E16-E34</f>
        <v>102615.92740000004</v>
      </c>
      <c r="F52" s="16">
        <f t="shared" si="2"/>
        <v>252993.70000000007</v>
      </c>
      <c r="G52" s="16">
        <f>G16-G34</f>
        <v>54425.96920000005</v>
      </c>
      <c r="H52" s="16">
        <f>H16-H34</f>
        <v>90323.248499999987</v>
      </c>
      <c r="I52" s="16">
        <f>I16-I34</f>
        <v>57809.966950000031</v>
      </c>
      <c r="J52" s="16">
        <f t="shared" si="4"/>
        <v>127953.59999999998</v>
      </c>
      <c r="K52" s="16">
        <f t="shared" si="3"/>
        <v>72729.909999999916</v>
      </c>
      <c r="L52" s="16">
        <f t="shared" si="3"/>
        <v>81596.640000000014</v>
      </c>
      <c r="M52" s="16">
        <f t="shared" si="3"/>
        <v>28619.130000000005</v>
      </c>
      <c r="N52" s="16">
        <f t="shared" si="3"/>
        <v>58667.25</v>
      </c>
      <c r="O52" s="16">
        <f t="shared" si="3"/>
        <v>91217.194999999949</v>
      </c>
    </row>
    <row r="53" spans="1:15" x14ac:dyDescent="0.35">
      <c r="A53" s="6" t="s">
        <v>2</v>
      </c>
      <c r="B53" s="12" t="s">
        <v>20</v>
      </c>
      <c r="C53" s="7" t="s">
        <v>3</v>
      </c>
      <c r="D53" s="16">
        <f t="shared" si="2"/>
        <v>83675.287999999971</v>
      </c>
      <c r="E53" s="16">
        <f>E17-E35</f>
        <v>13272.5</v>
      </c>
      <c r="F53" s="16">
        <f t="shared" si="2"/>
        <v>16163.940000000002</v>
      </c>
      <c r="G53" s="16">
        <f>G17-G35</f>
        <v>45586.047999999981</v>
      </c>
      <c r="H53" s="16">
        <f>H17-H35</f>
        <v>4976.6849999999977</v>
      </c>
      <c r="I53" s="16">
        <f t="shared" si="2"/>
        <v>34001.589999999997</v>
      </c>
      <c r="J53" s="16">
        <f t="shared" si="4"/>
        <v>34743.799999999988</v>
      </c>
      <c r="K53" s="16">
        <f t="shared" si="3"/>
        <v>12937.5</v>
      </c>
      <c r="L53" s="16">
        <f t="shared" si="3"/>
        <v>19862.800000000017</v>
      </c>
      <c r="M53" s="16">
        <f t="shared" si="3"/>
        <v>11785.199999999983</v>
      </c>
      <c r="N53" s="16">
        <f t="shared" si="3"/>
        <v>21125.5</v>
      </c>
      <c r="O53" s="16">
        <f t="shared" si="3"/>
        <v>12960.5</v>
      </c>
    </row>
    <row r="54" spans="1:15" x14ac:dyDescent="0.35">
      <c r="A54" s="6" t="s">
        <v>2</v>
      </c>
      <c r="B54" s="12" t="s">
        <v>20</v>
      </c>
      <c r="C54" s="7" t="s">
        <v>66</v>
      </c>
      <c r="D54" s="16">
        <f t="shared" si="2"/>
        <v>280354.3600000001</v>
      </c>
      <c r="E54" s="16">
        <f t="shared" si="2"/>
        <v>458450.87140000041</v>
      </c>
      <c r="F54" s="16">
        <f t="shared" si="2"/>
        <v>305506.50579999981</v>
      </c>
      <c r="G54" s="16">
        <f t="shared" si="2"/>
        <v>633280.20139999979</v>
      </c>
      <c r="H54" s="16">
        <f>H18-H36</f>
        <v>42237.064000000129</v>
      </c>
      <c r="I54" s="16">
        <f>I18-I36</f>
        <v>175585.06425000005</v>
      </c>
      <c r="J54" s="16">
        <f t="shared" si="4"/>
        <v>113141.60000000009</v>
      </c>
      <c r="K54" s="16">
        <f>K18-K36</f>
        <v>17962.220000000205</v>
      </c>
      <c r="L54" s="16">
        <f t="shared" si="3"/>
        <v>164565.56000000006</v>
      </c>
      <c r="M54" s="16">
        <f t="shared" si="3"/>
        <v>142659.10999999987</v>
      </c>
      <c r="N54" s="16">
        <f t="shared" si="3"/>
        <v>107110.08000000007</v>
      </c>
      <c r="O54" s="16">
        <f t="shared" si="3"/>
        <v>348816.3899999999</v>
      </c>
    </row>
    <row r="55" spans="1:15" x14ac:dyDescent="0.35">
      <c r="B55" s="12"/>
      <c r="C55" s="7"/>
      <c r="D55" s="15"/>
      <c r="E55" s="15"/>
      <c r="F55" s="15"/>
      <c r="G55" s="15"/>
      <c r="H55" s="15"/>
      <c r="I55" s="15"/>
      <c r="J55" s="15"/>
      <c r="K55" s="15"/>
      <c r="L55" s="15"/>
      <c r="M55" s="15"/>
      <c r="N55" s="15"/>
      <c r="O55" s="15"/>
    </row>
    <row r="56" spans="1:15" x14ac:dyDescent="0.35">
      <c r="D56" s="24"/>
      <c r="E56" s="24"/>
      <c r="F56" s="24"/>
      <c r="G56" s="24"/>
      <c r="H56" s="24"/>
      <c r="I56" s="24"/>
      <c r="J56" s="24"/>
      <c r="N56" s="15"/>
      <c r="O56" s="15"/>
    </row>
    <row r="57" spans="1:15" x14ac:dyDescent="0.35">
      <c r="D57" s="24"/>
      <c r="E57" s="24"/>
      <c r="F57" s="24"/>
      <c r="G57" s="24"/>
      <c r="H57" s="24"/>
      <c r="I57" s="24"/>
      <c r="J57" s="24"/>
      <c r="N57" s="15"/>
      <c r="O57" s="15"/>
    </row>
    <row r="58" spans="1:15" x14ac:dyDescent="0.35">
      <c r="D58" s="24"/>
      <c r="E58" s="24"/>
      <c r="F58" s="24"/>
      <c r="G58" s="24"/>
      <c r="H58" s="24"/>
      <c r="I58" s="24"/>
      <c r="J58" s="24"/>
      <c r="N58" s="15"/>
      <c r="O58" s="15"/>
    </row>
    <row r="59" spans="1:15" x14ac:dyDescent="0.35">
      <c r="D59" s="24"/>
      <c r="E59" s="24"/>
      <c r="F59" s="24"/>
      <c r="G59" s="24"/>
      <c r="H59" s="24"/>
      <c r="I59" s="24"/>
      <c r="J59" s="24"/>
      <c r="N59" s="15"/>
      <c r="O59" s="15"/>
    </row>
    <row r="60" spans="1:15" x14ac:dyDescent="0.35">
      <c r="D60" s="24"/>
      <c r="E60" s="24"/>
      <c r="F60" s="24"/>
      <c r="G60" s="24"/>
      <c r="H60" s="24"/>
      <c r="I60" s="24"/>
      <c r="J60" s="24"/>
    </row>
    <row r="61" spans="1:15" x14ac:dyDescent="0.35">
      <c r="D61" s="24"/>
      <c r="E61" s="24"/>
      <c r="F61" s="24"/>
      <c r="G61" s="24"/>
      <c r="H61" s="24"/>
      <c r="I61" s="24"/>
      <c r="J61" s="24"/>
    </row>
    <row r="62" spans="1:15" x14ac:dyDescent="0.35">
      <c r="D62" s="24"/>
      <c r="E62" s="24"/>
      <c r="F62" s="24"/>
      <c r="G62" s="24"/>
      <c r="H62" s="24"/>
      <c r="I62" s="24"/>
      <c r="J62" s="24"/>
    </row>
    <row r="63" spans="1:15" x14ac:dyDescent="0.35">
      <c r="D63" s="24"/>
      <c r="E63" s="24"/>
      <c r="F63" s="24"/>
      <c r="G63" s="24"/>
      <c r="H63" s="24"/>
      <c r="I63" s="24"/>
      <c r="J63" s="24"/>
    </row>
    <row r="64" spans="1:15" x14ac:dyDescent="0.35">
      <c r="D64" s="24"/>
      <c r="E64" s="24"/>
      <c r="F64" s="24"/>
      <c r="G64" s="24"/>
      <c r="H64" s="24"/>
      <c r="I64" s="24"/>
      <c r="J64" s="24"/>
    </row>
    <row r="65" spans="4:10" x14ac:dyDescent="0.35">
      <c r="D65" s="24"/>
      <c r="E65" s="24"/>
      <c r="F65" s="24"/>
      <c r="G65" s="24"/>
      <c r="H65" s="24"/>
      <c r="I65" s="24"/>
      <c r="J65" s="24"/>
    </row>
    <row r="66" spans="4:10" x14ac:dyDescent="0.35">
      <c r="D66" s="24"/>
      <c r="E66" s="24"/>
      <c r="F66" s="24"/>
      <c r="G66" s="24"/>
      <c r="H66" s="24"/>
      <c r="I66" s="24"/>
      <c r="J66" s="24"/>
    </row>
  </sheetData>
  <autoFilter ref="A1:O9" xr:uid="{C75A9185-1475-4166-A4F9-AD623817B94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0D52C-30DB-424F-8A3F-6066074BE6C8}">
  <sheetPr>
    <tabColor theme="4" tint="-0.499984740745262"/>
  </sheetPr>
  <dimension ref="A1:V58"/>
  <sheetViews>
    <sheetView zoomScale="90" zoomScaleNormal="90" workbookViewId="0">
      <pane ySplit="1" topLeftCell="A2" activePane="bottomLeft" state="frozen"/>
      <selection activeCell="J60" sqref="J60"/>
      <selection pane="bottomLeft" activeCell="B47" sqref="B47"/>
    </sheetView>
  </sheetViews>
  <sheetFormatPr defaultColWidth="9.1796875" defaultRowHeight="14.5" x14ac:dyDescent="0.35"/>
  <cols>
    <col min="1" max="1" width="14" style="6" customWidth="1"/>
    <col min="2" max="3" width="9.1796875" style="6"/>
    <col min="4" max="11" width="12.26953125" style="6" customWidth="1"/>
    <col min="12" max="16384" width="9.1796875" style="6"/>
  </cols>
  <sheetData>
    <row r="1" spans="1:11" x14ac:dyDescent="0.35">
      <c r="A1" s="23" t="s">
        <v>4</v>
      </c>
      <c r="B1" s="14" t="s">
        <v>5</v>
      </c>
      <c r="C1" s="14" t="s">
        <v>6</v>
      </c>
      <c r="D1" s="14">
        <v>2014</v>
      </c>
      <c r="E1" s="25">
        <v>2015</v>
      </c>
      <c r="F1" s="25">
        <v>2016</v>
      </c>
      <c r="G1" s="25">
        <v>2017</v>
      </c>
      <c r="H1" s="25">
        <v>2018</v>
      </c>
      <c r="I1" s="25">
        <v>2019</v>
      </c>
      <c r="J1" s="25">
        <v>2020</v>
      </c>
      <c r="K1" s="25">
        <v>2021</v>
      </c>
    </row>
    <row r="2" spans="1:11" x14ac:dyDescent="0.35">
      <c r="A2" s="6" t="s">
        <v>7</v>
      </c>
      <c r="B2" s="12" t="s">
        <v>5</v>
      </c>
      <c r="C2" s="7" t="s">
        <v>71</v>
      </c>
      <c r="D2" s="9">
        <v>722972.8</v>
      </c>
      <c r="E2" s="9">
        <v>834359.04</v>
      </c>
      <c r="F2" s="9">
        <v>942549.99999999988</v>
      </c>
      <c r="G2" s="10">
        <v>903716</v>
      </c>
      <c r="H2" s="10">
        <v>927065.59999999998</v>
      </c>
      <c r="I2" s="10">
        <v>1346500</v>
      </c>
      <c r="J2" s="10">
        <v>1264337.6000000001</v>
      </c>
      <c r="K2" s="10">
        <v>1408528</v>
      </c>
    </row>
    <row r="3" spans="1:11" x14ac:dyDescent="0.35">
      <c r="A3" s="6" t="s">
        <v>8</v>
      </c>
      <c r="B3" s="12" t="s">
        <v>5</v>
      </c>
      <c r="C3" s="7" t="s">
        <v>71</v>
      </c>
      <c r="D3" s="9">
        <v>684921.60000000009</v>
      </c>
      <c r="E3" s="9">
        <v>1303686</v>
      </c>
      <c r="F3" s="9">
        <v>791742</v>
      </c>
      <c r="G3" s="10">
        <v>856152</v>
      </c>
      <c r="H3" s="10">
        <v>1448540</v>
      </c>
      <c r="I3" s="10">
        <v>1131060</v>
      </c>
      <c r="J3" s="10">
        <v>1784947.2</v>
      </c>
      <c r="K3" s="10">
        <v>1549380.8</v>
      </c>
    </row>
    <row r="4" spans="1:11" x14ac:dyDescent="0.35">
      <c r="A4" s="6" t="s">
        <v>9</v>
      </c>
      <c r="B4" s="12" t="s">
        <v>5</v>
      </c>
      <c r="C4" s="7" t="s">
        <v>71</v>
      </c>
      <c r="D4" s="9">
        <v>608819.20000000007</v>
      </c>
      <c r="E4" s="9">
        <v>1042948.8</v>
      </c>
      <c r="F4" s="9">
        <v>791742</v>
      </c>
      <c r="G4" s="10">
        <v>761024</v>
      </c>
      <c r="H4" s="10">
        <v>1158832</v>
      </c>
      <c r="I4" s="10">
        <v>1131060</v>
      </c>
      <c r="J4" s="10">
        <v>1859320</v>
      </c>
      <c r="K4" s="10">
        <v>1478954.4</v>
      </c>
    </row>
    <row r="5" spans="1:11" x14ac:dyDescent="0.35">
      <c r="A5" s="6" t="s">
        <v>10</v>
      </c>
      <c r="B5" s="12" t="s">
        <v>5</v>
      </c>
      <c r="C5" s="7" t="s">
        <v>71</v>
      </c>
      <c r="D5" s="9">
        <v>721006.4</v>
      </c>
      <c r="E5" s="9">
        <v>819807.3</v>
      </c>
      <c r="F5" s="9">
        <v>754040</v>
      </c>
      <c r="G5" s="10">
        <v>901258</v>
      </c>
      <c r="H5" s="10">
        <v>910897</v>
      </c>
      <c r="I5" s="10">
        <v>1077200</v>
      </c>
      <c r="J5" s="10">
        <v>1859320</v>
      </c>
      <c r="K5" s="10">
        <v>1056396</v>
      </c>
    </row>
    <row r="6" spans="1:11" x14ac:dyDescent="0.35">
      <c r="A6" s="6" t="s">
        <v>11</v>
      </c>
      <c r="B6" s="12" t="s">
        <v>5</v>
      </c>
      <c r="C6" s="7" t="s">
        <v>71</v>
      </c>
      <c r="D6" s="9">
        <v>1065433.6000000003</v>
      </c>
      <c r="E6" s="9">
        <v>1199391.1199999994</v>
      </c>
      <c r="F6" s="9">
        <v>490126.00000000035</v>
      </c>
      <c r="G6" s="10">
        <v>1331792.0000000002</v>
      </c>
      <c r="H6" s="10">
        <v>1332656.7999999993</v>
      </c>
      <c r="I6" s="10">
        <v>700180.00000000058</v>
      </c>
      <c r="J6" s="10">
        <v>669355.19999999972</v>
      </c>
      <c r="K6" s="10">
        <v>1549380.7999999998</v>
      </c>
    </row>
    <row r="7" spans="1:11" x14ac:dyDescent="0.35">
      <c r="A7" s="6" t="s">
        <v>7</v>
      </c>
      <c r="B7" s="12" t="s">
        <v>5</v>
      </c>
      <c r="C7" s="7" t="s">
        <v>72</v>
      </c>
      <c r="D7" s="9">
        <v>698257.92000000004</v>
      </c>
      <c r="E7" s="9">
        <v>650733.4800000001</v>
      </c>
      <c r="F7" s="9">
        <v>545390.72</v>
      </c>
      <c r="G7" s="8">
        <v>872822.4</v>
      </c>
      <c r="H7" s="8">
        <v>723037.20000000007</v>
      </c>
      <c r="I7" s="8">
        <v>779129.6</v>
      </c>
      <c r="J7" s="8">
        <v>922134.4</v>
      </c>
      <c r="K7" s="8">
        <v>1481154.4</v>
      </c>
    </row>
    <row r="8" spans="1:11" x14ac:dyDescent="0.35">
      <c r="A8" s="6" t="s">
        <v>8</v>
      </c>
      <c r="B8" s="12" t="s">
        <v>5</v>
      </c>
      <c r="C8" s="7" t="s">
        <v>72</v>
      </c>
      <c r="D8" s="9">
        <v>610975.68000000005</v>
      </c>
      <c r="E8" s="9">
        <v>880404.12000000011</v>
      </c>
      <c r="F8" s="9">
        <v>749912.23999999987</v>
      </c>
      <c r="G8" s="8">
        <v>763719.6</v>
      </c>
      <c r="H8" s="8">
        <v>978226.8</v>
      </c>
      <c r="I8" s="8">
        <v>1071303.2</v>
      </c>
      <c r="J8" s="8">
        <v>1193350.3999999999</v>
      </c>
      <c r="K8" s="8">
        <v>1211853.5999999999</v>
      </c>
    </row>
    <row r="9" spans="1:11" x14ac:dyDescent="0.35">
      <c r="A9" s="6" t="s">
        <v>9</v>
      </c>
      <c r="B9" s="12" t="s">
        <v>5</v>
      </c>
      <c r="C9" s="7" t="s">
        <v>72</v>
      </c>
      <c r="D9" s="9">
        <v>494599.3600000001</v>
      </c>
      <c r="E9" s="9">
        <v>727290.36</v>
      </c>
      <c r="F9" s="9">
        <v>783999.16</v>
      </c>
      <c r="G9" s="8">
        <v>618249.20000000007</v>
      </c>
      <c r="H9" s="8">
        <v>808100.4</v>
      </c>
      <c r="I9" s="8">
        <v>1119998.8</v>
      </c>
      <c r="J9" s="8">
        <v>1084864</v>
      </c>
      <c r="K9" s="8">
        <v>1077203.2</v>
      </c>
    </row>
    <row r="10" spans="1:11" x14ac:dyDescent="0.35">
      <c r="A10" s="6" t="s">
        <v>10</v>
      </c>
      <c r="B10" s="12" t="s">
        <v>5</v>
      </c>
      <c r="C10" s="7" t="s">
        <v>72</v>
      </c>
      <c r="D10" s="9">
        <v>669163.84000000008</v>
      </c>
      <c r="E10" s="9">
        <v>765568.8</v>
      </c>
      <c r="F10" s="9">
        <v>579477.64</v>
      </c>
      <c r="G10" s="8">
        <v>836454.8</v>
      </c>
      <c r="H10" s="8">
        <v>850632</v>
      </c>
      <c r="I10" s="8">
        <v>827825.20000000007</v>
      </c>
      <c r="J10" s="8">
        <v>922134.4</v>
      </c>
      <c r="K10" s="8">
        <v>1481154.4</v>
      </c>
    </row>
    <row r="11" spans="1:11" x14ac:dyDescent="0.35">
      <c r="A11" s="6" t="s">
        <v>11</v>
      </c>
      <c r="B11" s="12" t="s">
        <v>5</v>
      </c>
      <c r="C11" s="7" t="s">
        <v>72</v>
      </c>
      <c r="D11" s="9">
        <v>436411.20000000013</v>
      </c>
      <c r="E11" s="9">
        <v>803847.23999999987</v>
      </c>
      <c r="F11" s="9">
        <v>749912.23999999987</v>
      </c>
      <c r="G11" s="8">
        <v>545514.00000000012</v>
      </c>
      <c r="H11" s="8">
        <v>893163.59999999986</v>
      </c>
      <c r="I11" s="8">
        <v>1071303.2</v>
      </c>
      <c r="J11" s="8">
        <v>1301836.7999999993</v>
      </c>
      <c r="K11" s="8">
        <v>1481154.4</v>
      </c>
    </row>
    <row r="12" spans="1:11" x14ac:dyDescent="0.35">
      <c r="A12" s="6" t="s">
        <v>7</v>
      </c>
      <c r="B12" s="12" t="s">
        <v>5</v>
      </c>
      <c r="C12" s="7" t="s">
        <v>69</v>
      </c>
      <c r="D12" s="9">
        <v>574760.06400000001</v>
      </c>
      <c r="E12" s="9">
        <v>504589.41000000003</v>
      </c>
      <c r="F12" s="9">
        <v>336599.19999999995</v>
      </c>
      <c r="G12" s="8">
        <v>718450.08</v>
      </c>
      <c r="H12" s="8">
        <v>560654.9</v>
      </c>
      <c r="I12" s="8">
        <v>480856</v>
      </c>
      <c r="J12" s="8">
        <v>776291.4</v>
      </c>
      <c r="K12" s="8">
        <v>1038099.48</v>
      </c>
    </row>
    <row r="13" spans="1:11" x14ac:dyDescent="0.35">
      <c r="A13" s="6" t="s">
        <v>8</v>
      </c>
      <c r="B13" s="12" t="s">
        <v>5</v>
      </c>
      <c r="C13" s="7" t="s">
        <v>69</v>
      </c>
      <c r="D13" s="9">
        <v>502915.05599999998</v>
      </c>
      <c r="E13" s="9">
        <v>682679.79</v>
      </c>
      <c r="F13" s="9">
        <v>462823.89999999997</v>
      </c>
      <c r="G13" s="8">
        <v>628643.81999999995</v>
      </c>
      <c r="H13" s="8">
        <v>758533.1</v>
      </c>
      <c r="I13" s="8">
        <v>661177</v>
      </c>
      <c r="J13" s="8">
        <v>1004612.4</v>
      </c>
      <c r="K13" s="8">
        <v>849354.12</v>
      </c>
    </row>
    <row r="14" spans="1:11" x14ac:dyDescent="0.35">
      <c r="A14" s="6" t="s">
        <v>9</v>
      </c>
      <c r="B14" s="12" t="s">
        <v>5</v>
      </c>
      <c r="C14" s="7" t="s">
        <v>69</v>
      </c>
      <c r="D14" s="9">
        <v>407121.71200000006</v>
      </c>
      <c r="E14" s="9">
        <v>563952.87000000011</v>
      </c>
      <c r="F14" s="9">
        <v>483861.35</v>
      </c>
      <c r="G14" s="8">
        <v>508902.14</v>
      </c>
      <c r="H14" s="8">
        <v>626614.30000000005</v>
      </c>
      <c r="I14" s="8">
        <v>691230.5</v>
      </c>
      <c r="J14" s="8">
        <v>913284</v>
      </c>
      <c r="K14" s="8">
        <v>754981.44000000006</v>
      </c>
    </row>
    <row r="15" spans="1:11" x14ac:dyDescent="0.35">
      <c r="A15" s="6" t="s">
        <v>10</v>
      </c>
      <c r="B15" s="12" t="s">
        <v>5</v>
      </c>
      <c r="C15" s="7" t="s">
        <v>69</v>
      </c>
      <c r="D15" s="9">
        <v>550811.728</v>
      </c>
      <c r="E15" s="9">
        <v>593634.6</v>
      </c>
      <c r="F15" s="9">
        <v>357636.65</v>
      </c>
      <c r="G15" s="8">
        <v>688514.66</v>
      </c>
      <c r="H15" s="8">
        <v>659594</v>
      </c>
      <c r="I15" s="8">
        <v>510909.50000000006</v>
      </c>
      <c r="J15" s="8">
        <v>776291.4</v>
      </c>
      <c r="K15" s="8">
        <v>1038099.48</v>
      </c>
    </row>
    <row r="16" spans="1:11" x14ac:dyDescent="0.35">
      <c r="A16" s="6" t="s">
        <v>11</v>
      </c>
      <c r="B16" s="12" t="s">
        <v>5</v>
      </c>
      <c r="C16" s="7" t="s">
        <v>69</v>
      </c>
      <c r="D16" s="9">
        <v>359225.04000000004</v>
      </c>
      <c r="E16" s="9">
        <v>623316.32999999984</v>
      </c>
      <c r="F16" s="9">
        <v>462823.89999999991</v>
      </c>
      <c r="G16" s="8">
        <v>449031.30000000005</v>
      </c>
      <c r="H16" s="8">
        <v>692573.69999999984</v>
      </c>
      <c r="I16" s="8">
        <v>661176.99999999988</v>
      </c>
      <c r="J16" s="8">
        <v>1095940.7999999993</v>
      </c>
      <c r="K16" s="8">
        <v>1038099.4799999999</v>
      </c>
    </row>
    <row r="17" spans="1:11" x14ac:dyDescent="0.35">
      <c r="A17" s="6" t="s">
        <v>7</v>
      </c>
      <c r="B17" s="12" t="s">
        <v>5</v>
      </c>
      <c r="C17" s="7" t="s">
        <v>67</v>
      </c>
      <c r="D17" s="9">
        <v>999800.0639999999</v>
      </c>
      <c r="E17" s="9">
        <v>936490.35600000015</v>
      </c>
      <c r="F17" s="9">
        <v>696317.88799999992</v>
      </c>
      <c r="G17" s="8">
        <v>1249750.0799999998</v>
      </c>
      <c r="H17" s="8">
        <v>1040544.8400000001</v>
      </c>
      <c r="I17" s="8">
        <v>994739.84</v>
      </c>
      <c r="J17" s="8">
        <v>1215155.24</v>
      </c>
      <c r="K17" s="8">
        <v>1808848.8</v>
      </c>
    </row>
    <row r="18" spans="1:11" x14ac:dyDescent="0.35">
      <c r="A18" s="6" t="s">
        <v>8</v>
      </c>
      <c r="B18" s="12" t="s">
        <v>5</v>
      </c>
      <c r="C18" s="7" t="s">
        <v>67</v>
      </c>
      <c r="D18" s="9">
        <v>874825.0560000001</v>
      </c>
      <c r="E18" s="9">
        <v>1267016.3640000001</v>
      </c>
      <c r="F18" s="9">
        <v>957437.0959999999</v>
      </c>
      <c r="G18" s="8">
        <v>1093531.32</v>
      </c>
      <c r="H18" s="8">
        <v>1407795.96</v>
      </c>
      <c r="I18" s="8">
        <v>1367767.28</v>
      </c>
      <c r="J18" s="8">
        <v>1572553.84</v>
      </c>
      <c r="K18" s="8">
        <v>1479967.2</v>
      </c>
    </row>
    <row r="19" spans="1:11" x14ac:dyDescent="0.35">
      <c r="A19" s="6" t="s">
        <v>9</v>
      </c>
      <c r="B19" s="12" t="s">
        <v>5</v>
      </c>
      <c r="C19" s="7" t="s">
        <v>67</v>
      </c>
      <c r="D19" s="9">
        <v>958141.72800000012</v>
      </c>
      <c r="E19" s="9">
        <v>1101753.3600000001</v>
      </c>
      <c r="F19" s="9">
        <v>739837.75600000005</v>
      </c>
      <c r="G19" s="8">
        <v>1197677.1600000001</v>
      </c>
      <c r="H19" s="8">
        <v>1224170.4000000001</v>
      </c>
      <c r="I19" s="8">
        <v>1056911.08</v>
      </c>
      <c r="J19" s="8">
        <v>1215155.24</v>
      </c>
      <c r="K19" s="8">
        <v>1808848.8</v>
      </c>
    </row>
    <row r="20" spans="1:11" x14ac:dyDescent="0.35">
      <c r="A20" s="6" t="s">
        <v>10</v>
      </c>
      <c r="B20" s="12" t="s">
        <v>5</v>
      </c>
      <c r="C20" s="7" t="s">
        <v>67</v>
      </c>
      <c r="D20" s="9">
        <v>862327.55520000018</v>
      </c>
      <c r="E20" s="9">
        <v>991578.02400000009</v>
      </c>
      <c r="F20" s="9">
        <v>665853.9804</v>
      </c>
      <c r="G20" s="8">
        <v>1077909.4440000001</v>
      </c>
      <c r="H20" s="8">
        <v>1101753.3600000001</v>
      </c>
      <c r="I20" s="8">
        <v>951219.97200000007</v>
      </c>
      <c r="J20" s="8">
        <v>1093639.716</v>
      </c>
      <c r="K20" s="8">
        <v>1627963.9200000002</v>
      </c>
    </row>
    <row r="21" spans="1:11" x14ac:dyDescent="0.35">
      <c r="A21" s="6" t="s">
        <v>11</v>
      </c>
      <c r="B21" s="12" t="s">
        <v>5</v>
      </c>
      <c r="C21" s="7" t="s">
        <v>67</v>
      </c>
      <c r="D21" s="9">
        <v>470739.19679999951</v>
      </c>
      <c r="E21" s="9">
        <v>1211928.6959999995</v>
      </c>
      <c r="F21" s="9">
        <v>1292540.0795999998</v>
      </c>
      <c r="G21" s="8">
        <v>588423.99599999934</v>
      </c>
      <c r="H21" s="8">
        <v>1346587.4399999995</v>
      </c>
      <c r="I21" s="8">
        <v>1846485.8279999997</v>
      </c>
      <c r="J21" s="8">
        <v>2051467.9639999997</v>
      </c>
      <c r="K21" s="8">
        <v>1496411.2800000003</v>
      </c>
    </row>
    <row r="22" spans="1:11" x14ac:dyDescent="0.35">
      <c r="A22" s="6" t="s">
        <v>7</v>
      </c>
      <c r="B22" s="12" t="s">
        <v>5</v>
      </c>
      <c r="C22" s="7" t="s">
        <v>68</v>
      </c>
      <c r="D22" s="9">
        <v>862050.67200000014</v>
      </c>
      <c r="E22" s="9">
        <v>1156962.7439999999</v>
      </c>
      <c r="F22" s="9">
        <v>582597.12</v>
      </c>
      <c r="G22" s="8">
        <v>1077563.3400000001</v>
      </c>
      <c r="H22" s="8">
        <v>1285514.1599999999</v>
      </c>
      <c r="I22" s="8">
        <v>832281.59999999998</v>
      </c>
      <c r="J22" s="8">
        <v>1458356.4</v>
      </c>
      <c r="K22" s="8">
        <v>1113855.3</v>
      </c>
    </row>
    <row r="23" spans="1:11" x14ac:dyDescent="0.35">
      <c r="A23" s="6" t="s">
        <v>8</v>
      </c>
      <c r="B23" s="12" t="s">
        <v>5</v>
      </c>
      <c r="C23" s="7" t="s">
        <v>68</v>
      </c>
      <c r="D23" s="9">
        <v>775845.60480000009</v>
      </c>
      <c r="E23" s="9">
        <v>1041266.4696</v>
      </c>
      <c r="F23" s="9">
        <v>524337.40799999994</v>
      </c>
      <c r="G23" s="8">
        <v>969807.00600000005</v>
      </c>
      <c r="H23" s="8">
        <v>1156962.7439999999</v>
      </c>
      <c r="I23" s="8">
        <v>749053.43999999994</v>
      </c>
      <c r="J23" s="8">
        <v>1312520.76</v>
      </c>
      <c r="K23" s="8">
        <v>1002469.77</v>
      </c>
    </row>
    <row r="24" spans="1:11" x14ac:dyDescent="0.35">
      <c r="A24" s="6" t="s">
        <v>9</v>
      </c>
      <c r="B24" s="12" t="s">
        <v>5</v>
      </c>
      <c r="C24" s="7" t="s">
        <v>68</v>
      </c>
      <c r="D24" s="9">
        <v>985200.76800000004</v>
      </c>
      <c r="E24" s="9">
        <v>991682.35200000007</v>
      </c>
      <c r="F24" s="9">
        <v>837483.36</v>
      </c>
      <c r="G24" s="8">
        <v>1231500.96</v>
      </c>
      <c r="H24" s="8">
        <v>1101869.28</v>
      </c>
      <c r="I24" s="8">
        <v>1196404.8</v>
      </c>
      <c r="J24" s="8">
        <v>2025495</v>
      </c>
      <c r="K24" s="8">
        <v>1441459.8</v>
      </c>
    </row>
    <row r="25" spans="1:11" x14ac:dyDescent="0.35">
      <c r="A25" s="6" t="s">
        <v>10</v>
      </c>
      <c r="B25" s="12" t="s">
        <v>5</v>
      </c>
      <c r="C25" s="7" t="s">
        <v>68</v>
      </c>
      <c r="D25" s="9">
        <v>615750.48</v>
      </c>
      <c r="E25" s="9">
        <v>1267149.672</v>
      </c>
      <c r="F25" s="9">
        <v>728246.39999999991</v>
      </c>
      <c r="G25" s="8">
        <v>769688.1</v>
      </c>
      <c r="H25" s="8">
        <v>1407944.08</v>
      </c>
      <c r="I25" s="8">
        <v>1040352</v>
      </c>
      <c r="J25" s="8">
        <v>1701415.8</v>
      </c>
      <c r="K25" s="8">
        <v>1638022.5</v>
      </c>
    </row>
    <row r="26" spans="1:11" x14ac:dyDescent="0.35">
      <c r="A26" s="6" t="s">
        <v>11</v>
      </c>
      <c r="B26" s="12" t="s">
        <v>5</v>
      </c>
      <c r="C26" s="7" t="s">
        <v>68</v>
      </c>
      <c r="D26" s="9">
        <v>866155.67520000006</v>
      </c>
      <c r="E26" s="9">
        <v>1052285.1623999996</v>
      </c>
      <c r="F26" s="9">
        <v>968567.71200000006</v>
      </c>
      <c r="G26" s="8">
        <v>1082694.594</v>
      </c>
      <c r="H26" s="8">
        <v>1169205.7359999996</v>
      </c>
      <c r="I26" s="8">
        <v>1383668.1600000001</v>
      </c>
      <c r="J26" s="8">
        <v>1604192.04</v>
      </c>
      <c r="K26" s="8">
        <v>1356282.63</v>
      </c>
    </row>
    <row r="27" spans="1:11" x14ac:dyDescent="0.35">
      <c r="A27" s="6" t="s">
        <v>7</v>
      </c>
      <c r="B27" s="12" t="s">
        <v>5</v>
      </c>
      <c r="C27" s="7" t="s">
        <v>70</v>
      </c>
      <c r="D27" s="9">
        <v>1158899.7120000001</v>
      </c>
      <c r="E27" s="9">
        <v>1064370.8160000003</v>
      </c>
      <c r="F27" s="9">
        <v>681185.79200000002</v>
      </c>
      <c r="G27" s="8">
        <v>1448624.64</v>
      </c>
      <c r="H27" s="8">
        <v>1182634.2400000002</v>
      </c>
      <c r="I27" s="8">
        <v>973122.56000000006</v>
      </c>
      <c r="J27" s="8">
        <v>1495684.4800000002</v>
      </c>
      <c r="K27" s="8">
        <v>2578153.6</v>
      </c>
    </row>
    <row r="28" spans="1:11" x14ac:dyDescent="0.35">
      <c r="A28" s="6" t="s">
        <v>8</v>
      </c>
      <c r="B28" s="12" t="s">
        <v>5</v>
      </c>
      <c r="C28" s="7" t="s">
        <v>70</v>
      </c>
      <c r="D28" s="9">
        <v>1014037.2480000001</v>
      </c>
      <c r="E28" s="9">
        <v>1440031.1040000003</v>
      </c>
      <c r="F28" s="9">
        <v>936630.46399999992</v>
      </c>
      <c r="G28" s="8">
        <v>1267546.56</v>
      </c>
      <c r="H28" s="8">
        <v>1600034.5600000003</v>
      </c>
      <c r="I28" s="8">
        <v>1338043.52</v>
      </c>
      <c r="J28" s="8">
        <v>1935591.68</v>
      </c>
      <c r="K28" s="8">
        <v>2109398.4</v>
      </c>
    </row>
    <row r="29" spans="1:11" x14ac:dyDescent="0.35">
      <c r="A29" s="6" t="s">
        <v>9</v>
      </c>
      <c r="B29" s="12" t="s">
        <v>5</v>
      </c>
      <c r="C29" s="7" t="s">
        <v>70</v>
      </c>
      <c r="D29" s="9">
        <v>820887.29600000009</v>
      </c>
      <c r="E29" s="9">
        <v>1189590.9120000002</v>
      </c>
      <c r="F29" s="9">
        <v>979204.576</v>
      </c>
      <c r="G29" s="8">
        <v>1026109.1200000001</v>
      </c>
      <c r="H29" s="8">
        <v>1321767.6800000002</v>
      </c>
      <c r="I29" s="8">
        <v>1398863.6800000002</v>
      </c>
      <c r="J29" s="8">
        <v>1759628.8</v>
      </c>
      <c r="K29" s="8">
        <v>1875020.8</v>
      </c>
    </row>
    <row r="30" spans="1:11" x14ac:dyDescent="0.35">
      <c r="A30" s="6" t="s">
        <v>10</v>
      </c>
      <c r="B30" s="12" t="s">
        <v>5</v>
      </c>
      <c r="C30" s="7" t="s">
        <v>70</v>
      </c>
      <c r="D30" s="9">
        <v>1110612.2240000002</v>
      </c>
      <c r="E30" s="9">
        <v>1252200.9600000004</v>
      </c>
      <c r="F30" s="9">
        <v>723759.90399999998</v>
      </c>
      <c r="G30" s="8">
        <v>1388265.28</v>
      </c>
      <c r="H30" s="8">
        <v>1391334.4000000004</v>
      </c>
      <c r="I30" s="8">
        <v>1033942.7200000001</v>
      </c>
      <c r="J30" s="8">
        <v>1495684.4800000002</v>
      </c>
      <c r="K30" s="8">
        <v>2578153.6</v>
      </c>
    </row>
    <row r="31" spans="1:11" x14ac:dyDescent="0.35">
      <c r="A31" s="6" t="s">
        <v>11</v>
      </c>
      <c r="B31" s="12" t="s">
        <v>5</v>
      </c>
      <c r="C31" s="7" t="s">
        <v>70</v>
      </c>
      <c r="D31" s="9">
        <v>724312.32000000018</v>
      </c>
      <c r="E31" s="9">
        <v>1314811.0079999999</v>
      </c>
      <c r="F31" s="9">
        <v>936630.4639999998</v>
      </c>
      <c r="G31" s="8">
        <v>905390.40000000014</v>
      </c>
      <c r="H31" s="8">
        <v>1460901.1199999999</v>
      </c>
      <c r="I31" s="8">
        <v>1338043.5199999998</v>
      </c>
      <c r="J31" s="8">
        <v>2111554.5599999991</v>
      </c>
      <c r="K31" s="8">
        <v>2578153.5999999996</v>
      </c>
    </row>
    <row r="32" spans="1:11" x14ac:dyDescent="0.35">
      <c r="A32" s="6" t="s">
        <v>7</v>
      </c>
      <c r="B32" s="12" t="s">
        <v>5</v>
      </c>
      <c r="C32" s="7" t="s">
        <v>3</v>
      </c>
      <c r="D32" s="9">
        <v>241272.576</v>
      </c>
      <c r="E32" s="9">
        <v>215468.37000000002</v>
      </c>
      <c r="F32" s="9">
        <v>158100.76799999998</v>
      </c>
      <c r="G32" s="8">
        <v>301590.71999999997</v>
      </c>
      <c r="H32" s="8">
        <v>239409.30000000002</v>
      </c>
      <c r="I32" s="8">
        <v>225858.24</v>
      </c>
      <c r="J32" s="8">
        <v>320440.14</v>
      </c>
      <c r="K32" s="8">
        <v>428986.8</v>
      </c>
    </row>
    <row r="33" spans="1:22" x14ac:dyDescent="0.35">
      <c r="A33" s="6" t="s">
        <v>8</v>
      </c>
      <c r="B33" s="12" t="s">
        <v>5</v>
      </c>
      <c r="C33" s="7" t="s">
        <v>3</v>
      </c>
      <c r="D33" s="9">
        <v>211113.50400000002</v>
      </c>
      <c r="E33" s="9">
        <v>291516.03000000003</v>
      </c>
      <c r="F33" s="9">
        <v>217388.55600000001</v>
      </c>
      <c r="G33" s="8">
        <v>263891.88</v>
      </c>
      <c r="H33" s="8">
        <v>323906.7</v>
      </c>
      <c r="I33" s="8">
        <v>310555.08</v>
      </c>
      <c r="J33" s="8">
        <v>414687.24</v>
      </c>
      <c r="K33" s="8">
        <v>350989.2</v>
      </c>
    </row>
    <row r="34" spans="1:22" x14ac:dyDescent="0.35">
      <c r="A34" s="6" t="s">
        <v>9</v>
      </c>
      <c r="B34" s="12" t="s">
        <v>5</v>
      </c>
      <c r="C34" s="7" t="s">
        <v>3</v>
      </c>
      <c r="D34" s="9">
        <v>170901.40800000002</v>
      </c>
      <c r="E34" s="9">
        <v>240817.59</v>
      </c>
      <c r="F34" s="9">
        <v>227269.85400000002</v>
      </c>
      <c r="G34" s="8">
        <v>213626.76</v>
      </c>
      <c r="H34" s="8">
        <v>267575.09999999998</v>
      </c>
      <c r="I34" s="8">
        <v>324671.22000000003</v>
      </c>
      <c r="J34" s="8">
        <v>376988.4</v>
      </c>
      <c r="K34" s="8">
        <v>311990.40000000002</v>
      </c>
    </row>
    <row r="35" spans="1:22" x14ac:dyDescent="0.35">
      <c r="A35" s="6" t="s">
        <v>10</v>
      </c>
      <c r="B35" s="12" t="s">
        <v>5</v>
      </c>
      <c r="C35" s="7" t="s">
        <v>3</v>
      </c>
      <c r="D35" s="9">
        <v>231219.55200000003</v>
      </c>
      <c r="E35" s="9">
        <v>253492.2</v>
      </c>
      <c r="F35" s="9">
        <v>167982.06599999999</v>
      </c>
      <c r="G35" s="8">
        <v>289024.44</v>
      </c>
      <c r="H35" s="8">
        <v>281658</v>
      </c>
      <c r="I35" s="8">
        <v>239974.38</v>
      </c>
      <c r="J35" s="8">
        <v>320440.14</v>
      </c>
      <c r="K35" s="8">
        <v>428986.8</v>
      </c>
    </row>
    <row r="36" spans="1:22" x14ac:dyDescent="0.35">
      <c r="A36" s="6" t="s">
        <v>11</v>
      </c>
      <c r="B36" s="12" t="s">
        <v>5</v>
      </c>
      <c r="C36" s="7" t="s">
        <v>3</v>
      </c>
      <c r="D36" s="9">
        <v>150795.36000000004</v>
      </c>
      <c r="E36" s="9">
        <v>266166.81</v>
      </c>
      <c r="F36" s="9">
        <v>217388.55599999995</v>
      </c>
      <c r="G36" s="8">
        <v>188494.20000000004</v>
      </c>
      <c r="H36" s="8">
        <v>295740.89999999997</v>
      </c>
      <c r="I36" s="8">
        <v>310555.07999999996</v>
      </c>
      <c r="J36" s="8">
        <v>452386.07999999978</v>
      </c>
      <c r="K36" s="8">
        <v>428986.79999999993</v>
      </c>
    </row>
    <row r="37" spans="1:22" x14ac:dyDescent="0.35">
      <c r="A37" s="6" t="s">
        <v>7</v>
      </c>
      <c r="B37" s="12" t="s">
        <v>5</v>
      </c>
      <c r="C37" s="7" t="s">
        <v>66</v>
      </c>
      <c r="D37" s="9">
        <v>1552029.6960000002</v>
      </c>
      <c r="E37" s="9">
        <v>1435540.86</v>
      </c>
      <c r="F37" s="9">
        <v>1149024.128</v>
      </c>
      <c r="G37" s="8">
        <v>1940037.12</v>
      </c>
      <c r="H37" s="8">
        <v>1595045.4000000001</v>
      </c>
      <c r="I37" s="8">
        <v>1641463.04</v>
      </c>
      <c r="J37" s="8">
        <v>1940367.7600000002</v>
      </c>
      <c r="K37" s="8">
        <v>2889846.96</v>
      </c>
    </row>
    <row r="38" spans="1:22" x14ac:dyDescent="0.35">
      <c r="A38" s="6" t="s">
        <v>8</v>
      </c>
      <c r="B38" s="12" t="s">
        <v>5</v>
      </c>
      <c r="C38" s="7" t="s">
        <v>66</v>
      </c>
      <c r="D38" s="9">
        <v>1358025.9840000002</v>
      </c>
      <c r="E38" s="9">
        <v>1942202.34</v>
      </c>
      <c r="F38" s="9">
        <v>1579908.176</v>
      </c>
      <c r="G38" s="8">
        <v>1697532.4800000002</v>
      </c>
      <c r="H38" s="8">
        <v>2158002.6</v>
      </c>
      <c r="I38" s="8">
        <v>2257011.6800000002</v>
      </c>
      <c r="J38" s="8">
        <v>2511064.16</v>
      </c>
      <c r="K38" s="8">
        <v>2364420.2399999998</v>
      </c>
    </row>
    <row r="39" spans="1:22" x14ac:dyDescent="0.35">
      <c r="A39" s="6" t="s">
        <v>9</v>
      </c>
      <c r="B39" s="12" t="s">
        <v>5</v>
      </c>
      <c r="C39" s="7" t="s">
        <v>66</v>
      </c>
      <c r="D39" s="9">
        <v>1099354.3680000002</v>
      </c>
      <c r="E39" s="9">
        <v>1604428.02</v>
      </c>
      <c r="F39" s="9">
        <v>1651722.1839999999</v>
      </c>
      <c r="G39" s="8">
        <v>1374192.9600000002</v>
      </c>
      <c r="H39" s="8">
        <v>1782697.8</v>
      </c>
      <c r="I39" s="8">
        <v>2359603.12</v>
      </c>
      <c r="J39" s="8">
        <v>2282785.6</v>
      </c>
      <c r="K39" s="8">
        <v>2101706.88</v>
      </c>
    </row>
    <row r="40" spans="1:22" x14ac:dyDescent="0.35">
      <c r="A40" s="6" t="s">
        <v>10</v>
      </c>
      <c r="B40" s="12" t="s">
        <v>5</v>
      </c>
      <c r="C40" s="7" t="s">
        <v>66</v>
      </c>
      <c r="D40" s="9">
        <v>1487361.7920000004</v>
      </c>
      <c r="E40" s="9">
        <v>1688871.6</v>
      </c>
      <c r="F40" s="9">
        <v>1220838.1360000002</v>
      </c>
      <c r="G40" s="8">
        <v>1859202.2400000002</v>
      </c>
      <c r="H40" s="8">
        <v>1876524</v>
      </c>
      <c r="I40" s="8">
        <v>1744054.4800000002</v>
      </c>
      <c r="J40" s="8">
        <v>1940367.7600000002</v>
      </c>
      <c r="K40" s="8">
        <v>2889846.96</v>
      </c>
    </row>
    <row r="41" spans="1:22" x14ac:dyDescent="0.35">
      <c r="A41" s="6" t="s">
        <v>11</v>
      </c>
      <c r="B41" s="12" t="s">
        <v>5</v>
      </c>
      <c r="C41" s="7" t="s">
        <v>66</v>
      </c>
      <c r="D41" s="9">
        <v>970018.56000000041</v>
      </c>
      <c r="E41" s="9">
        <v>1773315.1799999997</v>
      </c>
      <c r="F41" s="9">
        <v>1579908.1759999997</v>
      </c>
      <c r="G41" s="8">
        <v>1212523.2000000004</v>
      </c>
      <c r="H41" s="8">
        <v>1970350.1999999997</v>
      </c>
      <c r="I41" s="8">
        <v>2257011.6799999997</v>
      </c>
      <c r="J41" s="8">
        <v>2739342.7199999988</v>
      </c>
      <c r="K41" s="8">
        <v>2889846.9599999995</v>
      </c>
    </row>
    <row r="42" spans="1:22" x14ac:dyDescent="0.35">
      <c r="A42" s="46" t="s">
        <v>12</v>
      </c>
      <c r="B42" s="47" t="s">
        <v>13</v>
      </c>
      <c r="C42" s="48" t="s">
        <v>71</v>
      </c>
      <c r="D42" s="49">
        <v>4183468.9600000009</v>
      </c>
      <c r="E42" s="49">
        <v>5876217.2537999982</v>
      </c>
      <c r="F42" s="49">
        <v>4335730</v>
      </c>
      <c r="G42" s="49">
        <v>5609651.5599999996</v>
      </c>
      <c r="H42" s="49">
        <v>6240230.7119999984</v>
      </c>
      <c r="I42" s="49">
        <v>6086180.0000000009</v>
      </c>
      <c r="J42" s="49">
        <v>8478499.1999999993</v>
      </c>
      <c r="K42" s="49">
        <v>7746904</v>
      </c>
      <c r="L42" s="22"/>
      <c r="M42" s="22"/>
      <c r="N42" s="22"/>
      <c r="O42" s="22"/>
      <c r="P42" s="22"/>
      <c r="Q42" s="22"/>
      <c r="R42" s="22"/>
      <c r="S42" s="22"/>
      <c r="T42" s="22"/>
      <c r="U42" s="22"/>
      <c r="V42" s="22"/>
    </row>
    <row r="43" spans="1:22" x14ac:dyDescent="0.35">
      <c r="A43" s="46" t="s">
        <v>12</v>
      </c>
      <c r="B43" s="47" t="s">
        <v>13</v>
      </c>
      <c r="C43" s="48" t="s">
        <v>72</v>
      </c>
      <c r="D43" s="49">
        <v>3171254.7200000007</v>
      </c>
      <c r="E43" s="49">
        <v>4134071.5199999996</v>
      </c>
      <c r="F43" s="49">
        <v>4056343.48</v>
      </c>
      <c r="G43" s="49">
        <v>4000436.0000000005</v>
      </c>
      <c r="H43" s="49">
        <v>4465818</v>
      </c>
      <c r="I43" s="49">
        <v>5502602.7999999998</v>
      </c>
      <c r="J43" s="49">
        <v>6129481.5999999987</v>
      </c>
      <c r="K43" s="49">
        <v>8079024</v>
      </c>
      <c r="L43" s="22"/>
      <c r="M43" s="22"/>
      <c r="N43" s="22"/>
      <c r="O43" s="22"/>
      <c r="P43" s="22"/>
      <c r="Q43" s="22"/>
      <c r="R43" s="22"/>
      <c r="S43" s="22"/>
      <c r="T43" s="22"/>
      <c r="U43" s="22"/>
      <c r="V43" s="22"/>
    </row>
    <row r="44" spans="1:22" x14ac:dyDescent="0.35">
      <c r="A44" s="46" t="s">
        <v>12</v>
      </c>
      <c r="B44" s="47" t="s">
        <v>13</v>
      </c>
      <c r="C44" s="48" t="s">
        <v>69</v>
      </c>
      <c r="D44" s="49">
        <v>2801955.3119999999</v>
      </c>
      <c r="E44" s="49">
        <v>3383717.2199999997</v>
      </c>
      <c r="F44" s="49">
        <v>2398269.2999999993</v>
      </c>
      <c r="G44" s="49">
        <v>3233025.3600000003</v>
      </c>
      <c r="H44" s="49">
        <v>3693726.4</v>
      </c>
      <c r="I44" s="49">
        <v>3245778</v>
      </c>
      <c r="J44" s="49">
        <v>4931733.5999999996</v>
      </c>
      <c r="K44" s="49">
        <v>5379242.7599999998</v>
      </c>
      <c r="L44" s="22"/>
      <c r="M44" s="22"/>
      <c r="N44" s="22"/>
      <c r="O44" s="22"/>
      <c r="P44" s="22"/>
      <c r="Q44" s="22"/>
      <c r="R44" s="22"/>
      <c r="S44" s="22"/>
      <c r="T44" s="22"/>
      <c r="U44" s="22"/>
      <c r="V44" s="22"/>
    </row>
    <row r="45" spans="1:22" x14ac:dyDescent="0.35">
      <c r="A45" s="46" t="s">
        <v>12</v>
      </c>
      <c r="B45" s="47" t="s">
        <v>13</v>
      </c>
      <c r="C45" s="48" t="s">
        <v>67</v>
      </c>
      <c r="D45" s="49">
        <v>4665733.6320000002</v>
      </c>
      <c r="E45" s="49">
        <v>6335081.8199999994</v>
      </c>
      <c r="F45" s="49">
        <v>5091824.5559999999</v>
      </c>
      <c r="G45" s="49">
        <v>5832167.040000001</v>
      </c>
      <c r="H45" s="49">
        <v>6610520.1600000001</v>
      </c>
      <c r="I45" s="49">
        <v>7398377.5599999996</v>
      </c>
      <c r="J45" s="49">
        <v>8434606.959999999</v>
      </c>
      <c r="K45" s="49">
        <v>9784227.5999999996</v>
      </c>
      <c r="L45" s="22"/>
      <c r="M45" s="22"/>
      <c r="N45" s="22"/>
      <c r="O45" s="22"/>
      <c r="P45" s="22"/>
      <c r="Q45" s="22"/>
      <c r="R45" s="22"/>
      <c r="S45" s="22"/>
      <c r="T45" s="22"/>
      <c r="U45" s="22"/>
      <c r="V45" s="22"/>
    </row>
    <row r="46" spans="1:22" x14ac:dyDescent="0.35">
      <c r="A46" s="46" t="s">
        <v>12</v>
      </c>
      <c r="B46" s="47" t="s">
        <v>13</v>
      </c>
      <c r="C46" s="48" t="s">
        <v>68</v>
      </c>
      <c r="D46" s="49">
        <v>4843903.7759999996</v>
      </c>
      <c r="E46" s="49">
        <v>6445935.2879999988</v>
      </c>
      <c r="F46" s="49">
        <v>3968942.8800000004</v>
      </c>
      <c r="G46" s="49">
        <v>6054879.7199999997</v>
      </c>
      <c r="H46" s="49">
        <v>6733645.6000000006</v>
      </c>
      <c r="I46" s="49">
        <v>5825971.2000000002</v>
      </c>
      <c r="J46" s="49">
        <v>9641356.1999999993</v>
      </c>
      <c r="K46" s="49">
        <v>7469382.5999999996</v>
      </c>
      <c r="L46" s="22"/>
      <c r="M46" s="22"/>
      <c r="N46" s="22"/>
      <c r="O46" s="22"/>
      <c r="P46" s="22"/>
      <c r="Q46" s="22"/>
      <c r="R46" s="22"/>
      <c r="S46" s="22"/>
      <c r="T46" s="22"/>
      <c r="U46" s="22"/>
      <c r="V46" s="22"/>
    </row>
    <row r="47" spans="1:22" x14ac:dyDescent="0.35">
      <c r="A47" s="46" t="s">
        <v>12</v>
      </c>
      <c r="B47" s="47" t="s">
        <v>13</v>
      </c>
      <c r="C47" s="48" t="s">
        <v>70</v>
      </c>
      <c r="D47" s="49">
        <v>5553061.1200000001</v>
      </c>
      <c r="E47" s="49">
        <v>6574055.040000001</v>
      </c>
      <c r="F47" s="49">
        <v>4768300.5440000007</v>
      </c>
      <c r="G47" s="49">
        <v>6458451.5200000014</v>
      </c>
      <c r="H47" s="49">
        <v>7304505.6000000015</v>
      </c>
      <c r="I47" s="49">
        <v>6386116.7999999998</v>
      </c>
      <c r="J47" s="49">
        <v>10469791.359999999</v>
      </c>
      <c r="K47" s="49">
        <v>13828278.399999999</v>
      </c>
      <c r="L47" s="22"/>
      <c r="M47" s="22"/>
      <c r="N47" s="22"/>
      <c r="O47" s="22"/>
      <c r="P47" s="22"/>
      <c r="Q47" s="22"/>
      <c r="R47" s="22"/>
      <c r="S47" s="22"/>
      <c r="T47" s="22"/>
      <c r="U47" s="22"/>
      <c r="V47" s="22"/>
    </row>
    <row r="48" spans="1:22" x14ac:dyDescent="0.35">
      <c r="A48" s="46" t="s">
        <v>12</v>
      </c>
      <c r="B48" s="47" t="s">
        <v>13</v>
      </c>
      <c r="C48" s="48" t="s">
        <v>3</v>
      </c>
      <c r="D48" s="49">
        <v>1085726.5920000002</v>
      </c>
      <c r="E48" s="49">
        <v>1343508.6600000001</v>
      </c>
      <c r="F48" s="49">
        <v>1126467.9720000001</v>
      </c>
      <c r="G48" s="49">
        <v>1432555.92</v>
      </c>
      <c r="H48" s="49">
        <v>1478704.5</v>
      </c>
      <c r="I48" s="49">
        <v>1609239.96</v>
      </c>
      <c r="J48" s="49">
        <v>2073436.2</v>
      </c>
      <c r="K48" s="49">
        <v>2183932.8000000003</v>
      </c>
      <c r="L48" s="22"/>
      <c r="M48" s="22"/>
      <c r="N48" s="22"/>
      <c r="O48" s="22"/>
      <c r="P48" s="22"/>
      <c r="Q48" s="22"/>
      <c r="R48" s="22"/>
      <c r="S48" s="22"/>
      <c r="T48" s="22"/>
      <c r="U48" s="22"/>
      <c r="V48" s="22"/>
    </row>
    <row r="49" spans="1:22" x14ac:dyDescent="0.35">
      <c r="A49" s="46" t="s">
        <v>12</v>
      </c>
      <c r="B49" s="47" t="s">
        <v>13</v>
      </c>
      <c r="C49" s="48" t="s">
        <v>66</v>
      </c>
      <c r="D49" s="49">
        <v>7372141.0560000017</v>
      </c>
      <c r="E49" s="49">
        <v>9964342.4399999995</v>
      </c>
      <c r="F49" s="49">
        <v>7755912.8640000001</v>
      </c>
      <c r="G49" s="49">
        <v>8568497.2800000012</v>
      </c>
      <c r="H49" s="49">
        <v>10227055.800000001</v>
      </c>
      <c r="I49" s="49">
        <v>12003198.479999999</v>
      </c>
      <c r="J49" s="49">
        <v>12897738.639999997</v>
      </c>
      <c r="K49" s="49">
        <v>13792451.399999999</v>
      </c>
      <c r="L49" s="22"/>
      <c r="M49" s="22"/>
      <c r="N49" s="22"/>
      <c r="O49" s="22"/>
      <c r="P49" s="22"/>
      <c r="Q49" s="22"/>
      <c r="R49" s="22"/>
      <c r="S49" s="22"/>
      <c r="T49" s="22"/>
      <c r="U49" s="22"/>
      <c r="V49" s="22"/>
    </row>
    <row r="50" spans="1:22" x14ac:dyDescent="0.35">
      <c r="G50" s="10"/>
      <c r="H50" s="10"/>
      <c r="I50" s="10"/>
      <c r="J50" s="10"/>
      <c r="K50" s="10"/>
    </row>
    <row r="51" spans="1:22" x14ac:dyDescent="0.35">
      <c r="G51" s="10"/>
      <c r="H51" s="10"/>
      <c r="I51" s="10"/>
      <c r="J51" s="10"/>
      <c r="K51" s="10"/>
    </row>
    <row r="52" spans="1:22" x14ac:dyDescent="0.35">
      <c r="G52" s="10"/>
      <c r="H52" s="10"/>
      <c r="I52" s="10"/>
      <c r="J52" s="10"/>
      <c r="K52" s="10"/>
    </row>
    <row r="53" spans="1:22" x14ac:dyDescent="0.35">
      <c r="G53" s="10"/>
      <c r="H53" s="10"/>
      <c r="I53" s="10"/>
      <c r="J53" s="10"/>
      <c r="K53" s="10"/>
    </row>
    <row r="54" spans="1:22" x14ac:dyDescent="0.35">
      <c r="G54" s="10"/>
      <c r="H54" s="10"/>
      <c r="I54" s="10"/>
      <c r="J54" s="10"/>
      <c r="K54" s="10"/>
    </row>
    <row r="55" spans="1:22" x14ac:dyDescent="0.35">
      <c r="G55" s="10"/>
      <c r="H55" s="10"/>
      <c r="I55" s="10"/>
      <c r="J55" s="10"/>
      <c r="K55" s="10"/>
    </row>
    <row r="56" spans="1:22" x14ac:dyDescent="0.35">
      <c r="G56" s="10"/>
      <c r="H56" s="10"/>
      <c r="I56" s="10"/>
      <c r="J56" s="10"/>
      <c r="K56" s="10"/>
    </row>
    <row r="57" spans="1:22" x14ac:dyDescent="0.35">
      <c r="G57" s="10"/>
      <c r="H57" s="10"/>
      <c r="I57" s="10"/>
      <c r="J57" s="10"/>
      <c r="K57" s="10"/>
    </row>
    <row r="58" spans="1:22" x14ac:dyDescent="0.35">
      <c r="G58" s="10"/>
      <c r="H58" s="10"/>
      <c r="I58" s="10"/>
      <c r="J58" s="10"/>
      <c r="K5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28FF-ADA0-417A-92AE-1D0E56CAD280}">
  <sheetPr>
    <tabColor theme="4" tint="-0.499984740745262"/>
  </sheetPr>
  <dimension ref="A1:K30"/>
  <sheetViews>
    <sheetView zoomScale="90" zoomScaleNormal="90" workbookViewId="0">
      <selection activeCell="D11" sqref="D11"/>
    </sheetView>
  </sheetViews>
  <sheetFormatPr defaultColWidth="9.1796875" defaultRowHeight="14.5" x14ac:dyDescent="0.35"/>
  <cols>
    <col min="1" max="3" width="9.1796875" style="6"/>
    <col min="4" max="4" width="12.81640625" style="6" bestFit="1" customWidth="1"/>
    <col min="5" max="7" width="11.1796875" style="6" bestFit="1" customWidth="1"/>
    <col min="8" max="11" width="12.1796875" style="6" bestFit="1" customWidth="1"/>
    <col min="12" max="16384" width="9.1796875" style="6"/>
  </cols>
  <sheetData>
    <row r="1" spans="1:11" x14ac:dyDescent="0.35">
      <c r="A1" s="23" t="s">
        <v>4</v>
      </c>
      <c r="B1" s="14" t="s">
        <v>5</v>
      </c>
      <c r="C1" s="14" t="s">
        <v>6</v>
      </c>
      <c r="D1" s="14">
        <v>2014</v>
      </c>
      <c r="E1" s="25">
        <v>2015</v>
      </c>
      <c r="F1" s="25">
        <v>2016</v>
      </c>
      <c r="G1" s="25">
        <v>2017</v>
      </c>
      <c r="H1" s="25">
        <v>2018</v>
      </c>
      <c r="I1" s="25">
        <v>2019</v>
      </c>
      <c r="J1" s="25">
        <v>2020</v>
      </c>
      <c r="K1" s="25">
        <v>2021</v>
      </c>
    </row>
    <row r="2" spans="1:11" x14ac:dyDescent="0.35">
      <c r="A2" s="12" t="s">
        <v>14</v>
      </c>
      <c r="B2" s="12" t="s">
        <v>13</v>
      </c>
      <c r="C2" s="7" t="s">
        <v>71</v>
      </c>
      <c r="D2" s="9">
        <v>4183468.9600000009</v>
      </c>
      <c r="E2" s="9">
        <v>5876217.2537999982</v>
      </c>
      <c r="F2" s="9">
        <v>4335730</v>
      </c>
      <c r="G2" s="9">
        <v>5609651.5599999996</v>
      </c>
      <c r="H2" s="9">
        <v>6240230.7119999984</v>
      </c>
      <c r="I2" s="9">
        <v>6086180.0000000009</v>
      </c>
      <c r="J2" s="9">
        <v>8478499.1999999993</v>
      </c>
      <c r="K2" s="9">
        <v>7746904</v>
      </c>
    </row>
    <row r="3" spans="1:11" x14ac:dyDescent="0.35">
      <c r="A3" s="12" t="s">
        <v>14</v>
      </c>
      <c r="B3" s="12" t="s">
        <v>13</v>
      </c>
      <c r="C3" s="7" t="s">
        <v>72</v>
      </c>
      <c r="D3" s="9">
        <v>3171254.7200000007</v>
      </c>
      <c r="E3" s="9">
        <v>4134071.5199999996</v>
      </c>
      <c r="F3" s="9">
        <v>4056343.48</v>
      </c>
      <c r="G3" s="9">
        <v>4000436.0000000005</v>
      </c>
      <c r="H3" s="9">
        <v>4465818</v>
      </c>
      <c r="I3" s="9">
        <v>5502602.7999999998</v>
      </c>
      <c r="J3" s="9">
        <v>6129481.5999999987</v>
      </c>
      <c r="K3" s="9">
        <v>8079024</v>
      </c>
    </row>
    <row r="4" spans="1:11" x14ac:dyDescent="0.35">
      <c r="A4" s="12" t="s">
        <v>14</v>
      </c>
      <c r="B4" s="12" t="s">
        <v>13</v>
      </c>
      <c r="C4" s="7" t="s">
        <v>69</v>
      </c>
      <c r="D4" s="9">
        <v>2801955.3119999999</v>
      </c>
      <c r="E4" s="9">
        <v>3383717.2199999997</v>
      </c>
      <c r="F4" s="9">
        <v>2398269.2999999993</v>
      </c>
      <c r="G4" s="9">
        <v>3233025.3600000003</v>
      </c>
      <c r="H4" s="9">
        <v>3693726.4</v>
      </c>
      <c r="I4" s="9">
        <v>3245778</v>
      </c>
      <c r="J4" s="9">
        <v>4931733.5999999996</v>
      </c>
      <c r="K4" s="9">
        <v>5379242.7599999998</v>
      </c>
    </row>
    <row r="5" spans="1:11" x14ac:dyDescent="0.35">
      <c r="A5" s="12" t="s">
        <v>14</v>
      </c>
      <c r="B5" s="12" t="s">
        <v>13</v>
      </c>
      <c r="C5" s="7" t="s">
        <v>67</v>
      </c>
      <c r="D5" s="9">
        <v>4665733.6320000002</v>
      </c>
      <c r="E5" s="9">
        <v>6335081.8199999994</v>
      </c>
      <c r="F5" s="9">
        <v>5091824.5559999999</v>
      </c>
      <c r="G5" s="9">
        <v>5832167.040000001</v>
      </c>
      <c r="H5" s="9">
        <v>6610520.1600000001</v>
      </c>
      <c r="I5" s="9">
        <v>7398377.5599999996</v>
      </c>
      <c r="J5" s="9">
        <v>8434606.959999999</v>
      </c>
      <c r="K5" s="9">
        <v>9784227.5999999996</v>
      </c>
    </row>
    <row r="6" spans="1:11" x14ac:dyDescent="0.35">
      <c r="A6" s="12" t="s">
        <v>14</v>
      </c>
      <c r="B6" s="12" t="s">
        <v>13</v>
      </c>
      <c r="C6" s="7" t="s">
        <v>68</v>
      </c>
      <c r="D6" s="9">
        <v>4843903.7759999996</v>
      </c>
      <c r="E6" s="9">
        <v>6445935.2879999988</v>
      </c>
      <c r="F6" s="9">
        <v>3968942.8800000004</v>
      </c>
      <c r="G6" s="9">
        <v>6054879.7199999997</v>
      </c>
      <c r="H6" s="9">
        <v>6733645.6000000006</v>
      </c>
      <c r="I6" s="9">
        <v>5825971.2000000002</v>
      </c>
      <c r="J6" s="9">
        <v>9641356.1999999993</v>
      </c>
      <c r="K6" s="9">
        <v>7469382.5999999996</v>
      </c>
    </row>
    <row r="7" spans="1:11" x14ac:dyDescent="0.35">
      <c r="A7" s="12" t="s">
        <v>14</v>
      </c>
      <c r="B7" s="12" t="s">
        <v>13</v>
      </c>
      <c r="C7" s="7" t="s">
        <v>70</v>
      </c>
      <c r="D7" s="9">
        <v>5553061.1200000001</v>
      </c>
      <c r="E7" s="9">
        <v>6574055.040000001</v>
      </c>
      <c r="F7" s="9">
        <v>4768300.5440000007</v>
      </c>
      <c r="G7" s="9">
        <v>6458451.5200000014</v>
      </c>
      <c r="H7" s="9">
        <v>7304505.6000000015</v>
      </c>
      <c r="I7" s="9">
        <v>6386116.7999999998</v>
      </c>
      <c r="J7" s="9">
        <v>10469791.359999999</v>
      </c>
      <c r="K7" s="9">
        <v>13828278.399999999</v>
      </c>
    </row>
    <row r="8" spans="1:11" x14ac:dyDescent="0.35">
      <c r="A8" s="12" t="s">
        <v>14</v>
      </c>
      <c r="B8" s="12" t="s">
        <v>13</v>
      </c>
      <c r="C8" s="7" t="s">
        <v>3</v>
      </c>
      <c r="D8" s="9">
        <v>1085726.5920000002</v>
      </c>
      <c r="E8" s="9">
        <v>1343508.6600000001</v>
      </c>
      <c r="F8" s="9">
        <v>1126467.9720000001</v>
      </c>
      <c r="G8" s="9">
        <v>1432555.92</v>
      </c>
      <c r="H8" s="9">
        <v>1478704.5</v>
      </c>
      <c r="I8" s="9">
        <v>1609239.96</v>
      </c>
      <c r="J8" s="9">
        <v>2073436.2</v>
      </c>
      <c r="K8" s="9">
        <v>2183932.8000000003</v>
      </c>
    </row>
    <row r="9" spans="1:11" x14ac:dyDescent="0.35">
      <c r="A9" s="12" t="s">
        <v>14</v>
      </c>
      <c r="B9" s="12" t="s">
        <v>13</v>
      </c>
      <c r="C9" s="7" t="s">
        <v>66</v>
      </c>
      <c r="D9" s="9">
        <v>7372141.0560000017</v>
      </c>
      <c r="E9" s="9">
        <v>9964342.4399999995</v>
      </c>
      <c r="F9" s="9">
        <v>7755912.8640000001</v>
      </c>
      <c r="G9" s="9">
        <v>8568497.2800000012</v>
      </c>
      <c r="H9" s="9">
        <v>10227055.800000001</v>
      </c>
      <c r="I9" s="9">
        <v>12003198.479999999</v>
      </c>
      <c r="J9" s="9">
        <v>12897738.639999997</v>
      </c>
      <c r="K9" s="9">
        <v>13792451.399999999</v>
      </c>
    </row>
    <row r="11" spans="1:11" x14ac:dyDescent="0.35">
      <c r="A11" s="6" t="s">
        <v>15</v>
      </c>
      <c r="B11" s="12" t="s">
        <v>13</v>
      </c>
      <c r="C11" s="7" t="s">
        <v>71</v>
      </c>
      <c r="D11" s="10">
        <v>4141634.2704000007</v>
      </c>
      <c r="E11" s="10">
        <v>6111265.9439519979</v>
      </c>
      <c r="F11" s="10">
        <v>3945514.3000000003</v>
      </c>
      <c r="G11" s="10">
        <v>5441362.013199999</v>
      </c>
      <c r="H11" s="10">
        <v>5803414.5621599993</v>
      </c>
      <c r="I11" s="10">
        <v>6329627.2000000011</v>
      </c>
      <c r="J11" s="10">
        <v>9156779.1359999999</v>
      </c>
      <c r="K11" s="10">
        <v>7437027.8399999999</v>
      </c>
    </row>
    <row r="12" spans="1:11" x14ac:dyDescent="0.35">
      <c r="A12" s="6" t="s">
        <v>15</v>
      </c>
      <c r="B12" s="12" t="s">
        <v>13</v>
      </c>
      <c r="C12" s="7" t="s">
        <v>72</v>
      </c>
      <c r="D12" s="10">
        <v>3266392.3616000009</v>
      </c>
      <c r="E12" s="10">
        <v>3844686.5135999997</v>
      </c>
      <c r="F12" s="10">
        <v>4218597.2192000002</v>
      </c>
      <c r="G12" s="10">
        <v>4240462.1600000011</v>
      </c>
      <c r="H12" s="10">
        <v>4019236.2</v>
      </c>
      <c r="I12" s="10">
        <v>5117420.6040000003</v>
      </c>
      <c r="J12" s="10">
        <v>5761712.703999998</v>
      </c>
      <c r="K12" s="10">
        <v>7594282.5599999996</v>
      </c>
    </row>
    <row r="13" spans="1:11" x14ac:dyDescent="0.35">
      <c r="A13" s="6" t="s">
        <v>15</v>
      </c>
      <c r="B13" s="12" t="s">
        <v>13</v>
      </c>
      <c r="C13" s="7" t="s">
        <v>69</v>
      </c>
      <c r="D13" s="10">
        <v>3054131.2900800002</v>
      </c>
      <c r="E13" s="10">
        <v>3113019.8424</v>
      </c>
      <c r="F13" s="10">
        <v>2326321.2209999994</v>
      </c>
      <c r="G13" s="10">
        <v>3006713.5848000003</v>
      </c>
      <c r="H13" s="10">
        <v>3324353.76</v>
      </c>
      <c r="I13" s="10">
        <v>3440524.68</v>
      </c>
      <c r="J13" s="10">
        <v>4685146.919999999</v>
      </c>
      <c r="K13" s="10">
        <v>5110280.6219999995</v>
      </c>
    </row>
    <row r="14" spans="1:11" x14ac:dyDescent="0.35">
      <c r="A14" s="6" t="s">
        <v>15</v>
      </c>
      <c r="B14" s="12" t="s">
        <v>13</v>
      </c>
      <c r="C14" s="7" t="s">
        <v>67</v>
      </c>
      <c r="D14" s="10">
        <v>4759048.3046400007</v>
      </c>
      <c r="E14" s="10">
        <v>6841888.3656000001</v>
      </c>
      <c r="F14" s="10">
        <v>5601007.0115999999</v>
      </c>
      <c r="G14" s="10">
        <v>5232167.04</v>
      </c>
      <c r="H14" s="10">
        <v>6941046.1680000005</v>
      </c>
      <c r="I14" s="10">
        <v>6954474.9063999988</v>
      </c>
      <c r="J14" s="10">
        <v>7759838.4031999996</v>
      </c>
      <c r="K14" s="10">
        <v>10762650.360000001</v>
      </c>
    </row>
    <row r="15" spans="1:11" x14ac:dyDescent="0.35">
      <c r="A15" s="6" t="s">
        <v>15</v>
      </c>
      <c r="B15" s="12" t="s">
        <v>13</v>
      </c>
      <c r="C15" s="7" t="s">
        <v>68</v>
      </c>
      <c r="D15" s="10">
        <v>5134538.0025599999</v>
      </c>
      <c r="E15" s="10">
        <v>6768232.0523999995</v>
      </c>
      <c r="F15" s="10">
        <v>4286458.3104000008</v>
      </c>
      <c r="G15" s="10">
        <v>5631038.1396000003</v>
      </c>
      <c r="H15" s="10">
        <v>6666309.1440000003</v>
      </c>
      <c r="I15" s="10">
        <v>5884230.9120000005</v>
      </c>
      <c r="J15" s="10">
        <v>10605491.82</v>
      </c>
      <c r="K15" s="10">
        <v>7319994.9479999999</v>
      </c>
    </row>
    <row r="16" spans="1:11" x14ac:dyDescent="0.35">
      <c r="A16" s="6" t="s">
        <v>15</v>
      </c>
      <c r="B16" s="12" t="s">
        <v>13</v>
      </c>
      <c r="C16" s="7" t="s">
        <v>70</v>
      </c>
      <c r="D16" s="10">
        <v>6052836.6208000006</v>
      </c>
      <c r="E16" s="10">
        <v>5982390.0864000013</v>
      </c>
      <c r="F16" s="10">
        <v>4959032.5657600006</v>
      </c>
      <c r="G16" s="10">
        <v>6845958.611200002</v>
      </c>
      <c r="H16" s="10">
        <v>7669730.8800000018</v>
      </c>
      <c r="I16" s="10">
        <v>6705422.6399999997</v>
      </c>
      <c r="J16" s="10">
        <v>9841603.8783999998</v>
      </c>
      <c r="K16" s="10">
        <v>12722016.127999999</v>
      </c>
    </row>
    <row r="17" spans="1:11" x14ac:dyDescent="0.35">
      <c r="A17" s="6" t="s">
        <v>15</v>
      </c>
      <c r="B17" s="12" t="s">
        <v>13</v>
      </c>
      <c r="C17" s="7" t="s">
        <v>3</v>
      </c>
      <c r="D17" s="10">
        <v>1095726.5919999999</v>
      </c>
      <c r="E17" s="10">
        <v>1437554.2662000002</v>
      </c>
      <c r="F17" s="10">
        <v>1092673.9328400001</v>
      </c>
      <c r="G17" s="10">
        <v>1332277.0056</v>
      </c>
      <c r="H17" s="10">
        <v>1523065.635</v>
      </c>
      <c r="I17" s="10">
        <v>1577055.1608</v>
      </c>
      <c r="J17" s="10">
        <v>2135639.2859999998</v>
      </c>
      <c r="K17" s="10">
        <v>2118414.8160000001</v>
      </c>
    </row>
    <row r="18" spans="1:11" x14ac:dyDescent="0.35">
      <c r="A18" s="6" t="s">
        <v>15</v>
      </c>
      <c r="B18" s="12" t="s">
        <v>13</v>
      </c>
      <c r="C18" s="7" t="s">
        <v>66</v>
      </c>
      <c r="D18" s="10">
        <v>7298419.645440002</v>
      </c>
      <c r="E18" s="10">
        <v>9266838.4692000002</v>
      </c>
      <c r="F18" s="10">
        <v>6980321.5776000004</v>
      </c>
      <c r="G18" s="10">
        <v>9082607.1168000009</v>
      </c>
      <c r="H18" s="10">
        <v>9613432.4519999996</v>
      </c>
      <c r="I18" s="10">
        <v>11042942.601599999</v>
      </c>
      <c r="J18" s="10">
        <v>13929557.731199998</v>
      </c>
      <c r="K18" s="10">
        <v>13516602.371999998</v>
      </c>
    </row>
    <row r="21" spans="1:11" x14ac:dyDescent="0.35">
      <c r="D21" s="10"/>
      <c r="E21" s="10"/>
      <c r="F21" s="10"/>
      <c r="G21" s="10"/>
      <c r="H21" s="10"/>
      <c r="I21" s="10"/>
      <c r="J21" s="10"/>
      <c r="K21" s="10"/>
    </row>
    <row r="22" spans="1:11" x14ac:dyDescent="0.35">
      <c r="D22" s="10"/>
      <c r="E22" s="10"/>
      <c r="F22" s="10"/>
      <c r="G22" s="10"/>
      <c r="H22" s="10"/>
      <c r="I22" s="10"/>
      <c r="J22" s="10"/>
      <c r="K22" s="10"/>
    </row>
    <row r="23" spans="1:11" x14ac:dyDescent="0.35">
      <c r="D23" s="10"/>
      <c r="E23" s="10"/>
      <c r="F23" s="10"/>
      <c r="G23" s="10"/>
      <c r="H23" s="10"/>
      <c r="I23" s="10"/>
      <c r="J23" s="10"/>
      <c r="K23" s="10"/>
    </row>
    <row r="24" spans="1:11" x14ac:dyDescent="0.35">
      <c r="D24" s="10"/>
      <c r="E24" s="10"/>
      <c r="F24" s="10"/>
      <c r="G24" s="10"/>
      <c r="H24" s="10"/>
      <c r="I24" s="10"/>
      <c r="J24" s="10"/>
      <c r="K24" s="10"/>
    </row>
    <row r="25" spans="1:11" x14ac:dyDescent="0.35">
      <c r="D25" s="10"/>
      <c r="E25" s="10"/>
      <c r="F25" s="10"/>
      <c r="G25" s="10"/>
      <c r="H25" s="10"/>
      <c r="I25" s="10"/>
      <c r="J25" s="10"/>
      <c r="K25" s="10"/>
    </row>
    <row r="26" spans="1:11" x14ac:dyDescent="0.35">
      <c r="D26" s="10"/>
      <c r="E26" s="10"/>
      <c r="F26" s="10"/>
      <c r="G26" s="10"/>
      <c r="H26" s="10"/>
      <c r="I26" s="10"/>
      <c r="J26" s="10"/>
      <c r="K26" s="10"/>
    </row>
    <row r="27" spans="1:11" x14ac:dyDescent="0.35">
      <c r="D27" s="10"/>
      <c r="E27" s="10"/>
      <c r="F27" s="10"/>
      <c r="G27" s="10"/>
      <c r="H27" s="10"/>
      <c r="I27" s="10"/>
      <c r="J27" s="10"/>
      <c r="K27" s="10"/>
    </row>
    <row r="28" spans="1:11" x14ac:dyDescent="0.35">
      <c r="D28" s="10"/>
      <c r="E28" s="10"/>
      <c r="F28" s="10"/>
      <c r="G28" s="10"/>
      <c r="H28" s="10"/>
      <c r="I28" s="10"/>
      <c r="J28" s="10"/>
      <c r="K28" s="10"/>
    </row>
    <row r="29" spans="1:11" x14ac:dyDescent="0.35">
      <c r="D29" s="10"/>
      <c r="E29" s="10"/>
      <c r="F29" s="10"/>
      <c r="G29" s="10"/>
      <c r="H29" s="10"/>
      <c r="I29" s="10"/>
      <c r="J29" s="10"/>
      <c r="K29" s="10"/>
    </row>
    <row r="30" spans="1:11" x14ac:dyDescent="0.35">
      <c r="D30" s="10"/>
      <c r="E30" s="10"/>
      <c r="F30" s="10"/>
      <c r="G30" s="10"/>
      <c r="H30" s="10"/>
      <c r="I30" s="10"/>
      <c r="J30" s="10"/>
      <c r="K3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DBB6-E17D-492D-BA64-A9B1941FD786}">
  <sheetPr filterMode="1">
    <tabColor theme="4" tint="-0.499984740745262"/>
  </sheetPr>
  <dimension ref="A1:G98"/>
  <sheetViews>
    <sheetView zoomScale="90" zoomScaleNormal="90" workbookViewId="0">
      <selection activeCell="C104" sqref="C104"/>
    </sheetView>
  </sheetViews>
  <sheetFormatPr defaultColWidth="9.1796875" defaultRowHeight="14.5" x14ac:dyDescent="0.35"/>
  <cols>
    <col min="1" max="1" width="11.1796875" style="6" bestFit="1" customWidth="1"/>
    <col min="2" max="3" width="9.1796875" style="6"/>
    <col min="4" max="5" width="12.81640625" style="6" bestFit="1" customWidth="1"/>
    <col min="6" max="7" width="11.26953125" style="6" bestFit="1" customWidth="1"/>
    <col min="8" max="16384" width="9.1796875" style="6"/>
  </cols>
  <sheetData>
    <row r="1" spans="1:7" x14ac:dyDescent="0.35">
      <c r="A1" s="14" t="s">
        <v>75</v>
      </c>
      <c r="B1" s="14" t="s">
        <v>6</v>
      </c>
      <c r="C1" s="14" t="s">
        <v>16</v>
      </c>
      <c r="D1" s="4" t="s">
        <v>17</v>
      </c>
      <c r="E1" s="4" t="s">
        <v>73</v>
      </c>
      <c r="F1" s="4" t="s">
        <v>74</v>
      </c>
      <c r="G1" s="4" t="s">
        <v>18</v>
      </c>
    </row>
    <row r="2" spans="1:7" hidden="1" x14ac:dyDescent="0.35">
      <c r="A2" s="12" t="s">
        <v>19</v>
      </c>
      <c r="B2" s="7" t="s">
        <v>71</v>
      </c>
      <c r="C2" s="13">
        <v>44562</v>
      </c>
      <c r="D2" s="8">
        <v>809370</v>
      </c>
      <c r="E2" s="8">
        <v>687964.5</v>
      </c>
      <c r="F2" s="8">
        <v>309584.02499999997</v>
      </c>
      <c r="G2" s="8">
        <v>139312.81124999997</v>
      </c>
    </row>
    <row r="3" spans="1:7" hidden="1" x14ac:dyDescent="0.35">
      <c r="A3" s="12" t="s">
        <v>19</v>
      </c>
      <c r="B3" s="7" t="s">
        <v>72</v>
      </c>
      <c r="C3" s="13">
        <v>44562</v>
      </c>
      <c r="D3" s="8">
        <v>616285</v>
      </c>
      <c r="E3" s="8">
        <v>511516.55000000005</v>
      </c>
      <c r="F3" s="8">
        <v>260873.44050000003</v>
      </c>
      <c r="G3" s="8">
        <v>133045.45465500001</v>
      </c>
    </row>
    <row r="4" spans="1:7" hidden="1" x14ac:dyDescent="0.35">
      <c r="A4" s="12" t="s">
        <v>19</v>
      </c>
      <c r="B4" s="7" t="s">
        <v>69</v>
      </c>
      <c r="C4" s="13">
        <v>44562</v>
      </c>
      <c r="D4" s="8">
        <v>489325</v>
      </c>
      <c r="E4" s="8">
        <v>396353.25</v>
      </c>
      <c r="F4" s="8">
        <v>225921.35249999998</v>
      </c>
      <c r="G4" s="8">
        <v>128775.17092499998</v>
      </c>
    </row>
    <row r="5" spans="1:7" x14ac:dyDescent="0.35">
      <c r="A5" s="12" t="s">
        <v>19</v>
      </c>
      <c r="B5" s="7" t="s">
        <v>67</v>
      </c>
      <c r="C5" s="13">
        <v>44562</v>
      </c>
      <c r="D5" s="8">
        <v>854335</v>
      </c>
      <c r="E5" s="8">
        <v>734728.1</v>
      </c>
      <c r="F5" s="8">
        <v>308585.80200000003</v>
      </c>
      <c r="G5" s="8">
        <v>129606.03684000003</v>
      </c>
    </row>
    <row r="6" spans="1:7" hidden="1" x14ac:dyDescent="0.35">
      <c r="A6" s="12" t="s">
        <v>19</v>
      </c>
      <c r="B6" s="7" t="s">
        <v>68</v>
      </c>
      <c r="C6" s="13">
        <v>44562</v>
      </c>
      <c r="D6" s="8">
        <v>870205</v>
      </c>
      <c r="E6" s="8">
        <v>757078.35</v>
      </c>
      <c r="F6" s="8">
        <v>295260.55650000001</v>
      </c>
      <c r="G6" s="8">
        <v>115151.617035</v>
      </c>
    </row>
    <row r="7" spans="1:7" hidden="1" x14ac:dyDescent="0.35">
      <c r="A7" s="12" t="s">
        <v>19</v>
      </c>
      <c r="B7" s="7" t="s">
        <v>70</v>
      </c>
      <c r="C7" s="13">
        <v>44562</v>
      </c>
      <c r="D7" s="8">
        <v>968070</v>
      </c>
      <c r="E7" s="8">
        <v>851901.6</v>
      </c>
      <c r="F7" s="8">
        <v>306684.576</v>
      </c>
      <c r="G7" s="8">
        <v>110406.44735999999</v>
      </c>
    </row>
    <row r="8" spans="1:7" hidden="1" x14ac:dyDescent="0.35">
      <c r="A8" s="12" t="s">
        <v>19</v>
      </c>
      <c r="B8" s="7" t="s">
        <v>3</v>
      </c>
      <c r="C8" s="13">
        <v>44562</v>
      </c>
      <c r="D8" s="8">
        <v>227469.99999999997</v>
      </c>
      <c r="E8" s="8">
        <v>202448.3</v>
      </c>
      <c r="F8" s="8">
        <v>66807.938999999998</v>
      </c>
      <c r="G8" s="8">
        <v>22046.619870000002</v>
      </c>
    </row>
    <row r="9" spans="1:7" hidden="1" x14ac:dyDescent="0.35">
      <c r="A9" s="12" t="s">
        <v>19</v>
      </c>
      <c r="B9" s="7" t="s">
        <v>66</v>
      </c>
      <c r="C9" s="13">
        <v>44562</v>
      </c>
      <c r="D9" s="8">
        <v>1375400</v>
      </c>
      <c r="E9" s="8">
        <v>1141582</v>
      </c>
      <c r="F9" s="8">
        <v>582206.82000000007</v>
      </c>
      <c r="G9" s="8">
        <v>296925.47820000001</v>
      </c>
    </row>
    <row r="10" spans="1:7" hidden="1" x14ac:dyDescent="0.35">
      <c r="A10" s="12" t="s">
        <v>19</v>
      </c>
      <c r="B10" s="7" t="s">
        <v>71</v>
      </c>
      <c r="C10" s="13">
        <v>44593</v>
      </c>
      <c r="D10" s="8">
        <v>866025.9</v>
      </c>
      <c r="E10" s="8">
        <v>749881.30500000005</v>
      </c>
      <c r="F10" s="8">
        <v>297200.66399999993</v>
      </c>
      <c r="G10" s="8">
        <v>139312.81124999997</v>
      </c>
    </row>
    <row r="11" spans="1:7" hidden="1" x14ac:dyDescent="0.35">
      <c r="A11" s="12" t="s">
        <v>19</v>
      </c>
      <c r="B11" s="7" t="s">
        <v>72</v>
      </c>
      <c r="C11" s="13">
        <v>44593</v>
      </c>
      <c r="D11" s="8">
        <v>634773.55000000005</v>
      </c>
      <c r="E11" s="8">
        <v>516631.71550000005</v>
      </c>
      <c r="F11" s="8">
        <v>268699.64371500001</v>
      </c>
      <c r="G11" s="8">
        <v>127723.6364688</v>
      </c>
    </row>
    <row r="12" spans="1:7" hidden="1" x14ac:dyDescent="0.35">
      <c r="A12" s="12" t="s">
        <v>19</v>
      </c>
      <c r="B12" s="7" t="s">
        <v>69</v>
      </c>
      <c r="C12" s="13">
        <v>44593</v>
      </c>
      <c r="D12" s="8">
        <v>538257.5</v>
      </c>
      <c r="E12" s="8">
        <v>380499.12</v>
      </c>
      <c r="F12" s="8">
        <v>246254.274225</v>
      </c>
      <c r="G12" s="8">
        <v>141652.68801749998</v>
      </c>
    </row>
    <row r="13" spans="1:7" x14ac:dyDescent="0.35">
      <c r="A13" s="12" t="s">
        <v>19</v>
      </c>
      <c r="B13" s="7" t="s">
        <v>67</v>
      </c>
      <c r="C13" s="13">
        <v>44593</v>
      </c>
      <c r="D13" s="8">
        <v>871421.70000000007</v>
      </c>
      <c r="E13" s="8">
        <v>800853.62900000007</v>
      </c>
      <c r="F13" s="8">
        <v>324015.09210000007</v>
      </c>
      <c r="G13" s="8">
        <v>123125.73499800003</v>
      </c>
    </row>
    <row r="14" spans="1:7" hidden="1" x14ac:dyDescent="0.35">
      <c r="A14" s="12" t="s">
        <v>19</v>
      </c>
      <c r="B14" s="7" t="s">
        <v>68</v>
      </c>
      <c r="C14" s="13">
        <v>44593</v>
      </c>
      <c r="D14" s="8">
        <v>931119.35000000009</v>
      </c>
      <c r="E14" s="8">
        <v>787361.48400000005</v>
      </c>
      <c r="F14" s="8">
        <v>280497.52867500001</v>
      </c>
      <c r="G14" s="8">
        <v>111697.06852395</v>
      </c>
    </row>
    <row r="15" spans="1:7" hidden="1" x14ac:dyDescent="0.35">
      <c r="A15" s="12" t="s">
        <v>19</v>
      </c>
      <c r="B15" s="7" t="s">
        <v>70</v>
      </c>
      <c r="C15" s="13">
        <v>44593</v>
      </c>
      <c r="D15" s="8">
        <v>997112.1</v>
      </c>
      <c r="E15" s="8">
        <v>894496.68</v>
      </c>
      <c r="F15" s="8">
        <v>322018.80480000004</v>
      </c>
      <c r="G15" s="8">
        <v>114822.70525439999</v>
      </c>
    </row>
    <row r="16" spans="1:7" hidden="1" x14ac:dyDescent="0.35">
      <c r="A16" s="12" t="s">
        <v>19</v>
      </c>
      <c r="B16" s="7" t="s">
        <v>3</v>
      </c>
      <c r="C16" s="13">
        <v>44593</v>
      </c>
      <c r="D16" s="8">
        <v>225195.29999999996</v>
      </c>
      <c r="E16" s="8">
        <v>208521.74899999998</v>
      </c>
      <c r="F16" s="8">
        <v>70816.415340000007</v>
      </c>
      <c r="G16" s="8">
        <v>21605.687472600002</v>
      </c>
    </row>
    <row r="17" spans="1:7" hidden="1" x14ac:dyDescent="0.35">
      <c r="A17" s="12" t="s">
        <v>19</v>
      </c>
      <c r="B17" s="7" t="s">
        <v>66</v>
      </c>
      <c r="C17" s="13">
        <v>44593</v>
      </c>
      <c r="D17" s="8">
        <v>1361646</v>
      </c>
      <c r="E17" s="8">
        <v>1244324.3800000001</v>
      </c>
      <c r="F17" s="8">
        <v>593850.95640000002</v>
      </c>
      <c r="G17" s="8">
        <v>299894.73298199999</v>
      </c>
    </row>
    <row r="18" spans="1:7" hidden="1" x14ac:dyDescent="0.35">
      <c r="A18" s="12" t="s">
        <v>19</v>
      </c>
      <c r="B18" s="7" t="s">
        <v>71</v>
      </c>
      <c r="C18" s="13">
        <v>44621</v>
      </c>
      <c r="D18" s="8">
        <v>623538.64800000004</v>
      </c>
      <c r="E18" s="8">
        <v>532415.72655000002</v>
      </c>
      <c r="F18" s="8">
        <v>234788.52455999996</v>
      </c>
      <c r="G18" s="8">
        <v>108663.99277499998</v>
      </c>
    </row>
    <row r="19" spans="1:7" hidden="1" x14ac:dyDescent="0.35">
      <c r="A19" s="12" t="s">
        <v>19</v>
      </c>
      <c r="B19" s="7" t="s">
        <v>72</v>
      </c>
      <c r="C19" s="13">
        <v>44621</v>
      </c>
      <c r="D19" s="8">
        <v>469732.42700000003</v>
      </c>
      <c r="E19" s="8">
        <v>392640.10378000006</v>
      </c>
      <c r="F19" s="8">
        <v>201524.73278625001</v>
      </c>
      <c r="G19" s="8">
        <v>100901.672810352</v>
      </c>
    </row>
    <row r="20" spans="1:7" hidden="1" x14ac:dyDescent="0.35">
      <c r="A20" s="12" t="s">
        <v>19</v>
      </c>
      <c r="B20" s="7" t="s">
        <v>69</v>
      </c>
      <c r="C20" s="13">
        <v>44621</v>
      </c>
      <c r="D20" s="8">
        <v>382162.82499999995</v>
      </c>
      <c r="E20" s="8">
        <v>277764.35759999999</v>
      </c>
      <c r="F20" s="8">
        <v>192078.33389550002</v>
      </c>
      <c r="G20" s="8">
        <v>107656.04289329999</v>
      </c>
    </row>
    <row r="21" spans="1:7" x14ac:dyDescent="0.35">
      <c r="A21" s="12" t="s">
        <v>19</v>
      </c>
      <c r="B21" s="7" t="s">
        <v>67</v>
      </c>
      <c r="C21" s="13">
        <v>44621</v>
      </c>
      <c r="D21" s="8">
        <v>662280.49200000009</v>
      </c>
      <c r="E21" s="8">
        <v>616657.29433000006</v>
      </c>
      <c r="F21" s="8">
        <v>252731.77183800007</v>
      </c>
      <c r="G21" s="8">
        <v>94806.815948460018</v>
      </c>
    </row>
    <row r="22" spans="1:7" hidden="1" x14ac:dyDescent="0.35">
      <c r="A22" s="12" t="s">
        <v>19</v>
      </c>
      <c r="B22" s="7" t="s">
        <v>68</v>
      </c>
      <c r="C22" s="13">
        <v>44621</v>
      </c>
      <c r="D22" s="8">
        <v>744895.4800000001</v>
      </c>
      <c r="E22" s="8">
        <v>551153.03879999998</v>
      </c>
      <c r="F22" s="8">
        <v>224398.02294000002</v>
      </c>
      <c r="G22" s="8">
        <v>80421.889337243992</v>
      </c>
    </row>
    <row r="23" spans="1:7" hidden="1" x14ac:dyDescent="0.35">
      <c r="A23" s="12" t="s">
        <v>19</v>
      </c>
      <c r="B23" s="7" t="s">
        <v>70</v>
      </c>
      <c r="C23" s="13">
        <v>44621</v>
      </c>
      <c r="D23" s="8">
        <v>747834.07499999995</v>
      </c>
      <c r="E23" s="8">
        <v>652982.57640000002</v>
      </c>
      <c r="F23" s="8">
        <v>251174.66774400003</v>
      </c>
      <c r="G23" s="8">
        <v>87265.255993343992</v>
      </c>
    </row>
    <row r="24" spans="1:7" hidden="1" x14ac:dyDescent="0.35">
      <c r="A24" s="12" t="s">
        <v>19</v>
      </c>
      <c r="B24" s="7" t="s">
        <v>3</v>
      </c>
      <c r="C24" s="13">
        <v>44621</v>
      </c>
      <c r="D24" s="8">
        <v>164392.56899999996</v>
      </c>
      <c r="E24" s="8">
        <v>160561.74672999998</v>
      </c>
      <c r="F24" s="8">
        <v>49571.490738</v>
      </c>
      <c r="G24" s="8">
        <v>16420.322479176</v>
      </c>
    </row>
    <row r="25" spans="1:7" hidden="1" x14ac:dyDescent="0.35">
      <c r="A25" s="12" t="s">
        <v>19</v>
      </c>
      <c r="B25" s="7" t="s">
        <v>66</v>
      </c>
      <c r="C25" s="13">
        <v>44621</v>
      </c>
      <c r="D25" s="8">
        <v>1048467.42</v>
      </c>
      <c r="E25" s="8">
        <v>908356.79740000004</v>
      </c>
      <c r="F25" s="8">
        <v>451326.72686400003</v>
      </c>
      <c r="G25" s="8">
        <v>239915.78638559999</v>
      </c>
    </row>
    <row r="26" spans="1:7" hidden="1" x14ac:dyDescent="0.35">
      <c r="A26" s="12" t="s">
        <v>19</v>
      </c>
      <c r="B26" s="7" t="s">
        <v>71</v>
      </c>
      <c r="C26" s="13">
        <v>44652</v>
      </c>
      <c r="D26" s="8">
        <v>455183.21304</v>
      </c>
      <c r="E26" s="8">
        <v>383339.32311599999</v>
      </c>
      <c r="F26" s="8">
        <v>169047.73768319996</v>
      </c>
      <c r="G26" s="8">
        <v>85844.554292249988</v>
      </c>
    </row>
    <row r="27" spans="1:7" hidden="1" x14ac:dyDescent="0.35">
      <c r="A27" s="12" t="s">
        <v>19</v>
      </c>
      <c r="B27" s="7" t="s">
        <v>72</v>
      </c>
      <c r="C27" s="13">
        <v>44652</v>
      </c>
      <c r="D27" s="8">
        <v>356996.64452000003</v>
      </c>
      <c r="E27" s="8">
        <v>310185.68198620004</v>
      </c>
      <c r="F27" s="8">
        <v>145097.80760609999</v>
      </c>
      <c r="G27" s="8">
        <v>71640.187695349916</v>
      </c>
    </row>
    <row r="28" spans="1:7" hidden="1" x14ac:dyDescent="0.35">
      <c r="A28" s="12" t="s">
        <v>19</v>
      </c>
      <c r="B28" s="7" t="s">
        <v>69</v>
      </c>
      <c r="C28" s="13">
        <v>44652</v>
      </c>
      <c r="D28" s="8">
        <v>271335.60574999993</v>
      </c>
      <c r="E28" s="8">
        <v>205545.62462399999</v>
      </c>
      <c r="F28" s="8">
        <v>142137.96708267002</v>
      </c>
      <c r="G28" s="8">
        <v>78588.91131210899</v>
      </c>
    </row>
    <row r="29" spans="1:7" x14ac:dyDescent="0.35">
      <c r="A29" s="12" t="s">
        <v>19</v>
      </c>
      <c r="B29" s="7" t="s">
        <v>67</v>
      </c>
      <c r="C29" s="13">
        <v>44652</v>
      </c>
      <c r="D29" s="8">
        <v>523201.5886800001</v>
      </c>
      <c r="E29" s="8">
        <v>474826.11663410004</v>
      </c>
      <c r="F29" s="8">
        <v>189548.82887850006</v>
      </c>
      <c r="G29" s="8">
        <v>67312.839323406602</v>
      </c>
    </row>
    <row r="30" spans="1:7" hidden="1" x14ac:dyDescent="0.35">
      <c r="A30" s="12" t="s">
        <v>19</v>
      </c>
      <c r="B30" s="7" t="s">
        <v>68</v>
      </c>
      <c r="C30" s="13">
        <v>44652</v>
      </c>
      <c r="D30" s="8">
        <v>528875.79080000008</v>
      </c>
      <c r="E30" s="8">
        <v>391318.65754799999</v>
      </c>
      <c r="F30" s="8">
        <v>168298.51720500001</v>
      </c>
      <c r="G30" s="8">
        <v>64337.511469795194</v>
      </c>
    </row>
    <row r="31" spans="1:7" hidden="1" x14ac:dyDescent="0.35">
      <c r="A31" s="12" t="s">
        <v>19</v>
      </c>
      <c r="B31" s="7" t="s">
        <v>70</v>
      </c>
      <c r="C31" s="13">
        <v>44652</v>
      </c>
      <c r="D31" s="8">
        <v>568353.897</v>
      </c>
      <c r="E31" s="8">
        <v>509326.40959200001</v>
      </c>
      <c r="F31" s="8">
        <v>200939.73419520003</v>
      </c>
      <c r="G31" s="8">
        <v>62830.984315207672</v>
      </c>
    </row>
    <row r="32" spans="1:7" hidden="1" x14ac:dyDescent="0.35">
      <c r="A32" s="12" t="s">
        <v>19</v>
      </c>
      <c r="B32" s="7" t="s">
        <v>3</v>
      </c>
      <c r="C32" s="13">
        <v>44652</v>
      </c>
      <c r="D32" s="8">
        <v>129870.12950999997</v>
      </c>
      <c r="E32" s="8">
        <v>126843.77991669999</v>
      </c>
      <c r="F32" s="8">
        <v>36187.188238739996</v>
      </c>
      <c r="G32" s="8">
        <v>12315.241859382</v>
      </c>
    </row>
    <row r="33" spans="1:7" hidden="1" x14ac:dyDescent="0.35">
      <c r="A33" s="12" t="s">
        <v>19</v>
      </c>
      <c r="B33" s="7" t="s">
        <v>66</v>
      </c>
      <c r="C33" s="13">
        <v>44652</v>
      </c>
      <c r="D33" s="8">
        <v>786350.56500000006</v>
      </c>
      <c r="E33" s="8">
        <v>717601.86994600005</v>
      </c>
      <c r="F33" s="8">
        <v>329468.51061072003</v>
      </c>
      <c r="G33" s="8">
        <v>189533.471244624</v>
      </c>
    </row>
    <row r="34" spans="1:7" hidden="1" x14ac:dyDescent="0.35">
      <c r="A34" s="12" t="s">
        <v>19</v>
      </c>
      <c r="B34" s="7" t="s">
        <v>71</v>
      </c>
      <c r="C34" s="13">
        <v>44682</v>
      </c>
      <c r="D34" s="8">
        <v>687964.5</v>
      </c>
      <c r="E34" s="8">
        <v>584769.82499999995</v>
      </c>
      <c r="F34" s="8">
        <v>263146.42124999996</v>
      </c>
      <c r="G34" s="8">
        <v>118415.88956249997</v>
      </c>
    </row>
    <row r="35" spans="1:7" hidden="1" x14ac:dyDescent="0.35">
      <c r="A35" s="12" t="s">
        <v>19</v>
      </c>
      <c r="B35" s="7" t="s">
        <v>72</v>
      </c>
      <c r="C35" s="13">
        <v>44682</v>
      </c>
      <c r="D35" s="8">
        <v>523842.25</v>
      </c>
      <c r="E35" s="8">
        <v>434789.0675</v>
      </c>
      <c r="F35" s="8">
        <v>221742.424425</v>
      </c>
      <c r="G35" s="8">
        <v>113088.63645675</v>
      </c>
    </row>
    <row r="36" spans="1:7" hidden="1" x14ac:dyDescent="0.35">
      <c r="A36" s="12" t="s">
        <v>19</v>
      </c>
      <c r="B36" s="7" t="s">
        <v>69</v>
      </c>
      <c r="C36" s="13">
        <v>44682</v>
      </c>
      <c r="D36" s="8">
        <v>415926.25</v>
      </c>
      <c r="E36" s="8">
        <v>336900.26250000001</v>
      </c>
      <c r="F36" s="8">
        <v>192033.14962499999</v>
      </c>
      <c r="G36" s="8">
        <v>109458.89528624999</v>
      </c>
    </row>
    <row r="37" spans="1:7" x14ac:dyDescent="0.35">
      <c r="A37" s="12" t="s">
        <v>19</v>
      </c>
      <c r="B37" s="7" t="s">
        <v>67</v>
      </c>
      <c r="C37" s="13">
        <v>44682</v>
      </c>
      <c r="D37" s="8">
        <v>726184.75</v>
      </c>
      <c r="E37" s="8">
        <v>624518.88500000001</v>
      </c>
      <c r="F37" s="8">
        <v>262297.93170000002</v>
      </c>
      <c r="G37" s="8">
        <v>110165.13131400003</v>
      </c>
    </row>
    <row r="38" spans="1:7" hidden="1" x14ac:dyDescent="0.35">
      <c r="A38" s="12" t="s">
        <v>19</v>
      </c>
      <c r="B38" s="7" t="s">
        <v>68</v>
      </c>
      <c r="C38" s="13">
        <v>44682</v>
      </c>
      <c r="D38" s="8">
        <v>739674.25</v>
      </c>
      <c r="E38" s="8">
        <v>643516.59749999992</v>
      </c>
      <c r="F38" s="8">
        <v>250971.47302499998</v>
      </c>
      <c r="G38" s="8">
        <v>97878.874479749997</v>
      </c>
    </row>
    <row r="39" spans="1:7" hidden="1" x14ac:dyDescent="0.35">
      <c r="A39" s="12" t="s">
        <v>19</v>
      </c>
      <c r="B39" s="7" t="s">
        <v>70</v>
      </c>
      <c r="C39" s="13">
        <v>44682</v>
      </c>
      <c r="D39" s="8">
        <v>822859.5</v>
      </c>
      <c r="E39" s="8">
        <v>724116.36</v>
      </c>
      <c r="F39" s="8">
        <v>260681.88959999999</v>
      </c>
      <c r="G39" s="8">
        <v>93845.480255999995</v>
      </c>
    </row>
    <row r="40" spans="1:7" hidden="1" x14ac:dyDescent="0.35">
      <c r="A40" s="12" t="s">
        <v>19</v>
      </c>
      <c r="B40" s="7" t="s">
        <v>3</v>
      </c>
      <c r="C40" s="13">
        <v>44682</v>
      </c>
      <c r="D40" s="8">
        <v>193349.49999999997</v>
      </c>
      <c r="E40" s="8">
        <v>172081.05499999999</v>
      </c>
      <c r="F40" s="8">
        <v>56786.748149999999</v>
      </c>
      <c r="G40" s="8">
        <v>18739.626889500003</v>
      </c>
    </row>
    <row r="41" spans="1:7" hidden="1" x14ac:dyDescent="0.35">
      <c r="A41" s="12" t="s">
        <v>19</v>
      </c>
      <c r="B41" s="7" t="s">
        <v>66</v>
      </c>
      <c r="C41" s="13">
        <v>44682</v>
      </c>
      <c r="D41" s="8">
        <v>1169090</v>
      </c>
      <c r="E41" s="8">
        <v>970344.7</v>
      </c>
      <c r="F41" s="8">
        <v>494875.79700000002</v>
      </c>
      <c r="G41" s="8">
        <v>252386.65647000002</v>
      </c>
    </row>
    <row r="42" spans="1:7" hidden="1" x14ac:dyDescent="0.35">
      <c r="A42" s="12" t="s">
        <v>19</v>
      </c>
      <c r="B42" s="7" t="s">
        <v>71</v>
      </c>
      <c r="C42" s="13">
        <v>44713</v>
      </c>
      <c r="D42" s="8">
        <v>736122.01500000001</v>
      </c>
      <c r="E42" s="8">
        <v>637399.10924999998</v>
      </c>
      <c r="F42" s="8">
        <v>252620.56439999994</v>
      </c>
      <c r="G42" s="8">
        <v>118415.88956249997</v>
      </c>
    </row>
    <row r="43" spans="1:7" hidden="1" x14ac:dyDescent="0.35">
      <c r="A43" s="12" t="s">
        <v>19</v>
      </c>
      <c r="B43" s="7" t="s">
        <v>72</v>
      </c>
      <c r="C43" s="13">
        <v>44713</v>
      </c>
      <c r="D43" s="8">
        <v>539557.51750000007</v>
      </c>
      <c r="E43" s="8">
        <v>439136.95817500004</v>
      </c>
      <c r="F43" s="8">
        <v>228394.69715774999</v>
      </c>
      <c r="G43" s="8">
        <v>108565.09099847999</v>
      </c>
    </row>
    <row r="44" spans="1:7" hidden="1" x14ac:dyDescent="0.35">
      <c r="A44" s="12" t="s">
        <v>19</v>
      </c>
      <c r="B44" s="7" t="s">
        <v>69</v>
      </c>
      <c r="C44" s="13">
        <v>44713</v>
      </c>
      <c r="D44" s="8">
        <v>457518.875</v>
      </c>
      <c r="E44" s="8">
        <v>323424.25199999998</v>
      </c>
      <c r="F44" s="8">
        <v>209316.13309125</v>
      </c>
      <c r="G44" s="8">
        <v>120404.78481487498</v>
      </c>
    </row>
    <row r="45" spans="1:7" x14ac:dyDescent="0.35">
      <c r="A45" s="12" t="s">
        <v>19</v>
      </c>
      <c r="B45" s="7" t="s">
        <v>67</v>
      </c>
      <c r="C45" s="13">
        <v>44713</v>
      </c>
      <c r="D45" s="8">
        <v>740708.44500000007</v>
      </c>
      <c r="E45" s="8">
        <v>680725.58465000009</v>
      </c>
      <c r="F45" s="8">
        <v>275412.82828500005</v>
      </c>
      <c r="G45" s="8">
        <v>104656.87474830002</v>
      </c>
    </row>
    <row r="46" spans="1:7" hidden="1" x14ac:dyDescent="0.35">
      <c r="A46" s="12" t="s">
        <v>19</v>
      </c>
      <c r="B46" s="7" t="s">
        <v>68</v>
      </c>
      <c r="C46" s="13">
        <v>44713</v>
      </c>
      <c r="D46" s="8">
        <v>791451.44750000001</v>
      </c>
      <c r="E46" s="8">
        <v>669257.26140000008</v>
      </c>
      <c r="F46" s="8">
        <v>238422.89937375</v>
      </c>
      <c r="G46" s="8">
        <v>94942.508245357501</v>
      </c>
    </row>
    <row r="47" spans="1:7" hidden="1" x14ac:dyDescent="0.35">
      <c r="A47" s="12" t="s">
        <v>19</v>
      </c>
      <c r="B47" s="7" t="s">
        <v>70</v>
      </c>
      <c r="C47" s="13">
        <v>44713</v>
      </c>
      <c r="D47" s="8">
        <v>847545.28499999992</v>
      </c>
      <c r="E47" s="8">
        <v>760322.17800000007</v>
      </c>
      <c r="F47" s="8">
        <v>273715.98408000002</v>
      </c>
      <c r="G47" s="8">
        <v>97599.299466239987</v>
      </c>
    </row>
    <row r="48" spans="1:7" hidden="1" x14ac:dyDescent="0.35">
      <c r="A48" s="12" t="s">
        <v>19</v>
      </c>
      <c r="B48" s="7" t="s">
        <v>3</v>
      </c>
      <c r="C48" s="13">
        <v>44713</v>
      </c>
      <c r="D48" s="8">
        <v>191416.00499999995</v>
      </c>
      <c r="E48" s="8">
        <v>177243.48664999998</v>
      </c>
      <c r="F48" s="8">
        <v>60193.953039000007</v>
      </c>
      <c r="G48" s="8">
        <v>18364.83435171</v>
      </c>
    </row>
    <row r="49" spans="1:7" hidden="1" x14ac:dyDescent="0.35">
      <c r="A49" s="12" t="s">
        <v>19</v>
      </c>
      <c r="B49" s="7" t="s">
        <v>66</v>
      </c>
      <c r="C49" s="13">
        <v>44713</v>
      </c>
      <c r="D49" s="8">
        <v>1157399.0999999999</v>
      </c>
      <c r="E49" s="8">
        <v>1057675.723</v>
      </c>
      <c r="F49" s="8">
        <v>504773.31294000003</v>
      </c>
      <c r="G49" s="8">
        <v>254910.52303469999</v>
      </c>
    </row>
    <row r="50" spans="1:7" hidden="1" x14ac:dyDescent="0.35">
      <c r="A50" s="12" t="s">
        <v>19</v>
      </c>
      <c r="B50" s="7" t="s">
        <v>71</v>
      </c>
      <c r="C50" s="13">
        <v>44743</v>
      </c>
      <c r="D50" s="8">
        <v>793182.6</v>
      </c>
      <c r="E50" s="8">
        <v>653566.27500000002</v>
      </c>
      <c r="F50" s="8">
        <v>303392.34449999995</v>
      </c>
      <c r="G50" s="8">
        <v>151850.96426249997</v>
      </c>
    </row>
    <row r="51" spans="1:7" hidden="1" x14ac:dyDescent="0.35">
      <c r="A51" s="12" t="s">
        <v>19</v>
      </c>
      <c r="B51" s="7" t="s">
        <v>72</v>
      </c>
      <c r="C51" s="13">
        <v>44743</v>
      </c>
      <c r="D51" s="8">
        <v>671750.65</v>
      </c>
      <c r="E51" s="8">
        <v>485940.72250000003</v>
      </c>
      <c r="F51" s="8">
        <v>268699.64371500001</v>
      </c>
      <c r="G51" s="8">
        <v>131715.00010845001</v>
      </c>
    </row>
    <row r="52" spans="1:7" hidden="1" x14ac:dyDescent="0.35">
      <c r="A52" s="12" t="s">
        <v>19</v>
      </c>
      <c r="B52" s="7" t="s">
        <v>69</v>
      </c>
      <c r="C52" s="13">
        <v>44743</v>
      </c>
      <c r="D52" s="8">
        <v>484431.75</v>
      </c>
      <c r="E52" s="8">
        <v>412207.38</v>
      </c>
      <c r="F52" s="8">
        <v>214625.28487499998</v>
      </c>
      <c r="G52" s="8">
        <v>127487.41921574998</v>
      </c>
    </row>
    <row r="53" spans="1:7" x14ac:dyDescent="0.35">
      <c r="A53" s="12" t="s">
        <v>19</v>
      </c>
      <c r="B53" s="7" t="s">
        <v>67</v>
      </c>
      <c r="C53" s="13">
        <v>44743</v>
      </c>
      <c r="D53" s="8">
        <v>939768.50000000012</v>
      </c>
      <c r="E53" s="8">
        <v>808200.91</v>
      </c>
      <c r="F53" s="8">
        <v>305499.94398000004</v>
      </c>
      <c r="G53" s="8">
        <v>128309.97647160004</v>
      </c>
    </row>
    <row r="54" spans="1:7" hidden="1" x14ac:dyDescent="0.35">
      <c r="A54" s="12" t="s">
        <v>19</v>
      </c>
      <c r="B54" s="7" t="s">
        <v>68</v>
      </c>
      <c r="C54" s="13">
        <v>44743</v>
      </c>
      <c r="D54" s="8">
        <v>861502.95</v>
      </c>
      <c r="E54" s="8">
        <v>817644.61800000002</v>
      </c>
      <c r="F54" s="8">
        <v>301165.76763000002</v>
      </c>
      <c r="G54" s="8">
        <v>120909.19788675001</v>
      </c>
    </row>
    <row r="55" spans="1:7" hidden="1" x14ac:dyDescent="0.35">
      <c r="A55" s="12" t="s">
        <v>19</v>
      </c>
      <c r="B55" s="7" t="s">
        <v>70</v>
      </c>
      <c r="C55" s="13">
        <v>44743</v>
      </c>
      <c r="D55" s="8">
        <v>968070</v>
      </c>
      <c r="E55" s="8">
        <v>877458.64800000004</v>
      </c>
      <c r="F55" s="8">
        <v>331219.34208000003</v>
      </c>
      <c r="G55" s="8">
        <v>112614.5763072</v>
      </c>
    </row>
    <row r="56" spans="1:7" hidden="1" x14ac:dyDescent="0.35">
      <c r="A56" s="12" t="s">
        <v>19</v>
      </c>
      <c r="B56" s="7" t="s">
        <v>3</v>
      </c>
      <c r="C56" s="13">
        <v>44743</v>
      </c>
      <c r="D56" s="8">
        <v>229744.69999999998</v>
      </c>
      <c r="E56" s="8">
        <v>216619.68100000001</v>
      </c>
      <c r="F56" s="8">
        <v>68144.097779999996</v>
      </c>
      <c r="G56" s="8">
        <v>21605.687472600002</v>
      </c>
    </row>
    <row r="57" spans="1:7" hidden="1" x14ac:dyDescent="0.35">
      <c r="A57" s="12" t="s">
        <v>19</v>
      </c>
      <c r="B57" s="7" t="s">
        <v>66</v>
      </c>
      <c r="C57" s="13">
        <v>44743</v>
      </c>
      <c r="D57" s="8">
        <v>1444170</v>
      </c>
      <c r="E57" s="8">
        <v>1232908.56</v>
      </c>
      <c r="F57" s="8">
        <v>611317.16100000008</v>
      </c>
      <c r="G57" s="8">
        <v>293956.22341800004</v>
      </c>
    </row>
    <row r="58" spans="1:7" hidden="1" x14ac:dyDescent="0.35">
      <c r="A58" s="12" t="s">
        <v>19</v>
      </c>
      <c r="B58" s="7" t="s">
        <v>71</v>
      </c>
      <c r="C58" s="13">
        <v>44774</v>
      </c>
      <c r="D58" s="8">
        <v>692820.72000000009</v>
      </c>
      <c r="E58" s="8">
        <v>547413.35265000002</v>
      </c>
      <c r="F58" s="8">
        <v>208040.46479999993</v>
      </c>
      <c r="G58" s="8">
        <v>105877.73654999997</v>
      </c>
    </row>
    <row r="59" spans="1:7" hidden="1" x14ac:dyDescent="0.35">
      <c r="A59" s="12" t="s">
        <v>19</v>
      </c>
      <c r="B59" s="7" t="s">
        <v>72</v>
      </c>
      <c r="C59" s="13">
        <v>44774</v>
      </c>
      <c r="D59" s="8">
        <v>482427.89800000004</v>
      </c>
      <c r="E59" s="8">
        <v>361642.20085000002</v>
      </c>
      <c r="F59" s="8">
        <v>206898.72566055</v>
      </c>
      <c r="G59" s="8">
        <v>90683.781892847997</v>
      </c>
    </row>
    <row r="60" spans="1:7" hidden="1" x14ac:dyDescent="0.35">
      <c r="A60" s="12" t="s">
        <v>19</v>
      </c>
      <c r="B60" s="7" t="s">
        <v>69</v>
      </c>
      <c r="C60" s="13">
        <v>44774</v>
      </c>
      <c r="D60" s="8">
        <v>387545.39999999997</v>
      </c>
      <c r="E60" s="8">
        <v>266349.38399999996</v>
      </c>
      <c r="F60" s="8">
        <v>197003.41938000001</v>
      </c>
      <c r="G60" s="8">
        <v>101989.93537259998</v>
      </c>
    </row>
    <row r="61" spans="1:7" x14ac:dyDescent="0.35">
      <c r="A61" s="12" t="s">
        <v>19</v>
      </c>
      <c r="B61" s="7" t="s">
        <v>67</v>
      </c>
      <c r="C61" s="13">
        <v>44774</v>
      </c>
      <c r="D61" s="8">
        <v>679708.92600000009</v>
      </c>
      <c r="E61" s="8">
        <v>600640.22175000003</v>
      </c>
      <c r="F61" s="8">
        <v>233290.86631200003</v>
      </c>
      <c r="G61" s="8">
        <v>88650.52919856002</v>
      </c>
    </row>
    <row r="62" spans="1:7" hidden="1" x14ac:dyDescent="0.35">
      <c r="A62" s="12" t="s">
        <v>19</v>
      </c>
      <c r="B62" s="7" t="s">
        <v>68</v>
      </c>
      <c r="C62" s="13">
        <v>44774</v>
      </c>
      <c r="D62" s="8">
        <v>679717.12550000008</v>
      </c>
      <c r="E62" s="8">
        <v>614141.95752000005</v>
      </c>
      <c r="F62" s="8">
        <v>196348.27007249999</v>
      </c>
      <c r="G62" s="8">
        <v>78187.947966765001</v>
      </c>
    </row>
    <row r="63" spans="1:7" hidden="1" x14ac:dyDescent="0.35">
      <c r="A63" s="12" t="s">
        <v>19</v>
      </c>
      <c r="B63" s="7" t="s">
        <v>70</v>
      </c>
      <c r="C63" s="13">
        <v>44774</v>
      </c>
      <c r="D63" s="8">
        <v>717920.71199999994</v>
      </c>
      <c r="E63" s="8">
        <v>697707.41040000005</v>
      </c>
      <c r="F63" s="8">
        <v>251174.66774400003</v>
      </c>
      <c r="G63" s="8">
        <v>91858.164203519991</v>
      </c>
    </row>
    <row r="64" spans="1:7" hidden="1" x14ac:dyDescent="0.35">
      <c r="A64" s="12" t="s">
        <v>19</v>
      </c>
      <c r="B64" s="7" t="s">
        <v>3</v>
      </c>
      <c r="C64" s="13">
        <v>44774</v>
      </c>
      <c r="D64" s="8">
        <v>162140.61599999995</v>
      </c>
      <c r="E64" s="8">
        <v>160561.74672999998</v>
      </c>
      <c r="F64" s="8">
        <v>50987.819044800002</v>
      </c>
      <c r="G64" s="8">
        <v>16420.322479176</v>
      </c>
    </row>
    <row r="65" spans="1:7" hidden="1" x14ac:dyDescent="0.35">
      <c r="A65" s="12" t="s">
        <v>19</v>
      </c>
      <c r="B65" s="7" t="s">
        <v>66</v>
      </c>
      <c r="C65" s="13">
        <v>44774</v>
      </c>
      <c r="D65" s="8">
        <v>953152.2</v>
      </c>
      <c r="E65" s="8">
        <v>883470.30980000005</v>
      </c>
      <c r="F65" s="8">
        <v>445388.21730000002</v>
      </c>
      <c r="G65" s="8">
        <v>230918.94439614</v>
      </c>
    </row>
    <row r="66" spans="1:7" hidden="1" x14ac:dyDescent="0.35">
      <c r="A66" s="12" t="s">
        <v>19</v>
      </c>
      <c r="B66" s="7" t="s">
        <v>71</v>
      </c>
      <c r="C66" s="13">
        <v>44805</v>
      </c>
      <c r="D66" s="8">
        <v>436477.05359999998</v>
      </c>
      <c r="E66" s="8">
        <v>383339.32311599999</v>
      </c>
      <c r="F66" s="8">
        <v>183135.04915679997</v>
      </c>
      <c r="G66" s="8">
        <v>85844.554292249988</v>
      </c>
    </row>
    <row r="67" spans="1:7" hidden="1" x14ac:dyDescent="0.35">
      <c r="A67" s="12" t="s">
        <v>19</v>
      </c>
      <c r="B67" s="7" t="s">
        <v>72</v>
      </c>
      <c r="C67" s="13">
        <v>44805</v>
      </c>
      <c r="D67" s="8">
        <v>375785.94160000002</v>
      </c>
      <c r="E67" s="8">
        <v>278774.47368380002</v>
      </c>
      <c r="F67" s="8">
        <v>147113.0549339625</v>
      </c>
      <c r="G67" s="8">
        <v>72649.204423453441</v>
      </c>
    </row>
    <row r="68" spans="1:7" hidden="1" x14ac:dyDescent="0.35">
      <c r="A68" s="12" t="s">
        <v>19</v>
      </c>
      <c r="B68" s="7" t="s">
        <v>69</v>
      </c>
      <c r="C68" s="13">
        <v>44805</v>
      </c>
      <c r="D68" s="8">
        <v>278978.86224999995</v>
      </c>
      <c r="E68" s="8">
        <v>199990.33747199998</v>
      </c>
      <c r="F68" s="8">
        <v>142137.96708267002</v>
      </c>
      <c r="G68" s="8">
        <v>81818.592598907999</v>
      </c>
    </row>
    <row r="69" spans="1:7" x14ac:dyDescent="0.35">
      <c r="A69" s="12" t="s">
        <v>19</v>
      </c>
      <c r="B69" s="7" t="s">
        <v>67</v>
      </c>
      <c r="C69" s="13">
        <v>44805</v>
      </c>
      <c r="D69" s="8">
        <v>523201.5886800001</v>
      </c>
      <c r="E69" s="8">
        <v>437826.67897430004</v>
      </c>
      <c r="F69" s="8">
        <v>181966.87572336005</v>
      </c>
      <c r="G69" s="8">
        <v>66364.771163922007</v>
      </c>
    </row>
    <row r="70" spans="1:7" hidden="1" x14ac:dyDescent="0.35">
      <c r="A70" s="12" t="s">
        <v>19</v>
      </c>
      <c r="B70" s="7" t="s">
        <v>68</v>
      </c>
      <c r="C70" s="13">
        <v>44805</v>
      </c>
      <c r="D70" s="8">
        <v>536324.74560000002</v>
      </c>
      <c r="E70" s="8">
        <v>440922.43104</v>
      </c>
      <c r="F70" s="8">
        <v>161566.57651680001</v>
      </c>
      <c r="G70" s="8">
        <v>63533.292576422755</v>
      </c>
    </row>
    <row r="71" spans="1:7" hidden="1" x14ac:dyDescent="0.35">
      <c r="A71" s="12" t="s">
        <v>19</v>
      </c>
      <c r="B71" s="7" t="s">
        <v>70</v>
      </c>
      <c r="C71" s="13">
        <v>44805</v>
      </c>
      <c r="D71" s="8">
        <v>523483.85249999992</v>
      </c>
      <c r="E71" s="8">
        <v>522386.06112000003</v>
      </c>
      <c r="F71" s="8">
        <v>188381.00080800004</v>
      </c>
      <c r="G71" s="8">
        <v>68939.552234741757</v>
      </c>
    </row>
    <row r="72" spans="1:7" hidden="1" x14ac:dyDescent="0.35">
      <c r="A72" s="12" t="s">
        <v>19</v>
      </c>
      <c r="B72" s="7" t="s">
        <v>3</v>
      </c>
      <c r="C72" s="13">
        <v>44805</v>
      </c>
      <c r="D72" s="8">
        <v>123294.42674999997</v>
      </c>
      <c r="E72" s="8">
        <v>122026.92751479999</v>
      </c>
      <c r="F72" s="8">
        <v>39657.192590400002</v>
      </c>
      <c r="G72" s="8">
        <v>12151.038634590241</v>
      </c>
    </row>
    <row r="73" spans="1:7" hidden="1" x14ac:dyDescent="0.35">
      <c r="A73" s="12" t="s">
        <v>19</v>
      </c>
      <c r="B73" s="7" t="s">
        <v>66</v>
      </c>
      <c r="C73" s="13">
        <v>44805</v>
      </c>
      <c r="D73" s="8">
        <v>786350.56500000006</v>
      </c>
      <c r="E73" s="8">
        <v>663100.46210200002</v>
      </c>
      <c r="F73" s="8">
        <v>315928.7088048</v>
      </c>
      <c r="G73" s="8">
        <v>167941.05046991998</v>
      </c>
    </row>
    <row r="74" spans="1:7" hidden="1" x14ac:dyDescent="0.35">
      <c r="A74" s="12" t="s">
        <v>19</v>
      </c>
      <c r="B74" s="7" t="s">
        <v>71</v>
      </c>
      <c r="C74" s="13">
        <v>44835</v>
      </c>
      <c r="D74" s="8">
        <v>364146.57043200004</v>
      </c>
      <c r="E74" s="8">
        <v>276004.31264351995</v>
      </c>
      <c r="F74" s="8">
        <v>120023.89375507196</v>
      </c>
      <c r="G74" s="8">
        <v>66958.752347955</v>
      </c>
    </row>
    <row r="75" spans="1:7" hidden="1" x14ac:dyDescent="0.35">
      <c r="A75" s="12" t="s">
        <v>19</v>
      </c>
      <c r="B75" s="7" t="s">
        <v>72</v>
      </c>
      <c r="C75" s="13">
        <v>44835</v>
      </c>
      <c r="D75" s="8">
        <v>285597.31561600004</v>
      </c>
      <c r="E75" s="8">
        <v>232639.26148965003</v>
      </c>
      <c r="F75" s="8">
        <v>111725.31185669699</v>
      </c>
      <c r="G75" s="8">
        <v>53013.738894558934</v>
      </c>
    </row>
    <row r="76" spans="1:7" hidden="1" x14ac:dyDescent="0.35">
      <c r="A76" s="12" t="s">
        <v>19</v>
      </c>
      <c r="B76" s="7" t="s">
        <v>69</v>
      </c>
      <c r="C76" s="13">
        <v>44835</v>
      </c>
      <c r="D76" s="8">
        <v>200788.34825499993</v>
      </c>
      <c r="E76" s="8">
        <v>145937.39348303998</v>
      </c>
      <c r="F76" s="8">
        <v>113710.37366613602</v>
      </c>
      <c r="G76" s="8">
        <v>62085.239936566104</v>
      </c>
    </row>
    <row r="77" spans="1:7" x14ac:dyDescent="0.35">
      <c r="A77" s="12" t="s">
        <v>19</v>
      </c>
      <c r="B77" s="7" t="s">
        <v>67</v>
      </c>
      <c r="C77" s="13">
        <v>44835</v>
      </c>
      <c r="D77" s="8">
        <v>397633.20739680011</v>
      </c>
      <c r="E77" s="8">
        <v>332378.28164387</v>
      </c>
      <c r="F77" s="8">
        <v>138370.64508130503</v>
      </c>
      <c r="G77" s="8">
        <v>50484.629492554952</v>
      </c>
    </row>
    <row r="78" spans="1:7" hidden="1" x14ac:dyDescent="0.35">
      <c r="A78" s="12" t="s">
        <v>19</v>
      </c>
      <c r="B78" s="7" t="s">
        <v>68</v>
      </c>
      <c r="C78" s="13">
        <v>44835</v>
      </c>
      <c r="D78" s="8">
        <v>412523.11682400008</v>
      </c>
      <c r="E78" s="8">
        <v>281749.43343455996</v>
      </c>
      <c r="F78" s="8">
        <v>117808.9620435</v>
      </c>
      <c r="G78" s="8">
        <v>48253.133602346395</v>
      </c>
    </row>
    <row r="79" spans="1:7" hidden="1" x14ac:dyDescent="0.35">
      <c r="A79" s="12" t="s">
        <v>19</v>
      </c>
      <c r="B79" s="7" t="s">
        <v>70</v>
      </c>
      <c r="C79" s="13">
        <v>44835</v>
      </c>
      <c r="D79" s="8">
        <v>403531.26686999999</v>
      </c>
      <c r="E79" s="8">
        <v>361621.75081031997</v>
      </c>
      <c r="F79" s="8">
        <v>144676.60862054402</v>
      </c>
      <c r="G79" s="8">
        <v>43981.689020645368</v>
      </c>
    </row>
    <row r="80" spans="1:7" hidden="1" x14ac:dyDescent="0.35">
      <c r="A80" s="12" t="s">
        <v>19</v>
      </c>
      <c r="B80" s="7" t="s">
        <v>3</v>
      </c>
      <c r="C80" s="13">
        <v>44835</v>
      </c>
      <c r="D80" s="8">
        <v>102597.40231289998</v>
      </c>
      <c r="E80" s="8">
        <v>95132.834937524996</v>
      </c>
      <c r="F80" s="8">
        <v>25331.031767117995</v>
      </c>
      <c r="G80" s="8">
        <v>9852.1934875056013</v>
      </c>
    </row>
    <row r="81" spans="1:7" hidden="1" x14ac:dyDescent="0.35">
      <c r="A81" s="12" t="s">
        <v>19</v>
      </c>
      <c r="B81" s="7" t="s">
        <v>66</v>
      </c>
      <c r="C81" s="13">
        <v>44835</v>
      </c>
      <c r="D81" s="8">
        <v>558308.90115000005</v>
      </c>
      <c r="E81" s="8">
        <v>516673.34636112</v>
      </c>
      <c r="F81" s="8">
        <v>247101.38295804002</v>
      </c>
      <c r="G81" s="8">
        <v>144045.43814591423</v>
      </c>
    </row>
    <row r="82" spans="1:7" hidden="1" x14ac:dyDescent="0.35">
      <c r="A82" s="12" t="s">
        <v>19</v>
      </c>
      <c r="B82" s="7" t="s">
        <v>71</v>
      </c>
      <c r="C82" s="13">
        <v>44866</v>
      </c>
      <c r="D82" s="8">
        <v>488454.79499999998</v>
      </c>
      <c r="E82" s="8">
        <v>444425.06699999998</v>
      </c>
      <c r="F82" s="8">
        <v>202622.74436249997</v>
      </c>
      <c r="G82" s="8">
        <v>87627.758276249981</v>
      </c>
    </row>
    <row r="83" spans="1:7" hidden="1" x14ac:dyDescent="0.35">
      <c r="A83" s="12" t="s">
        <v>19</v>
      </c>
      <c r="B83" s="7" t="s">
        <v>72</v>
      </c>
      <c r="C83" s="13">
        <v>44866</v>
      </c>
      <c r="D83" s="8">
        <v>413835.3775</v>
      </c>
      <c r="E83" s="8">
        <v>321743.90995</v>
      </c>
      <c r="F83" s="8">
        <v>166306.81831875001</v>
      </c>
      <c r="G83" s="8">
        <v>83685.590977995002</v>
      </c>
    </row>
    <row r="84" spans="1:7" hidden="1" x14ac:dyDescent="0.35">
      <c r="A84" s="12" t="s">
        <v>19</v>
      </c>
      <c r="B84" s="7" t="s">
        <v>69</v>
      </c>
      <c r="C84" s="13">
        <v>44866</v>
      </c>
      <c r="D84" s="8">
        <v>311944.6875</v>
      </c>
      <c r="E84" s="8">
        <v>245937.19162500001</v>
      </c>
      <c r="F84" s="8">
        <v>145945.193715</v>
      </c>
      <c r="G84" s="8">
        <v>84283.349370412485</v>
      </c>
    </row>
    <row r="85" spans="1:7" x14ac:dyDescent="0.35">
      <c r="A85" s="12" t="s">
        <v>19</v>
      </c>
      <c r="B85" s="7" t="s">
        <v>67</v>
      </c>
      <c r="C85" s="13">
        <v>44866</v>
      </c>
      <c r="D85" s="8">
        <v>551900.41</v>
      </c>
      <c r="E85" s="8">
        <v>462143.97490000003</v>
      </c>
      <c r="F85" s="8">
        <v>204592.38672600003</v>
      </c>
      <c r="G85" s="8">
        <v>88132.105051200022</v>
      </c>
    </row>
    <row r="86" spans="1:7" hidden="1" x14ac:dyDescent="0.35">
      <c r="A86" s="12" t="s">
        <v>19</v>
      </c>
      <c r="B86" s="7" t="s">
        <v>68</v>
      </c>
      <c r="C86" s="13">
        <v>44866</v>
      </c>
      <c r="D86" s="8">
        <v>569549.17249999999</v>
      </c>
      <c r="E86" s="8">
        <v>463331.9501999999</v>
      </c>
      <c r="F86" s="8">
        <v>183209.17530824998</v>
      </c>
      <c r="G86" s="8">
        <v>77324.310839002501</v>
      </c>
    </row>
    <row r="87" spans="1:7" hidden="1" x14ac:dyDescent="0.35">
      <c r="A87" s="12" t="s">
        <v>19</v>
      </c>
      <c r="B87" s="7" t="s">
        <v>70</v>
      </c>
      <c r="C87" s="13">
        <v>44866</v>
      </c>
      <c r="D87" s="8">
        <v>625373.22</v>
      </c>
      <c r="E87" s="8">
        <v>528604.94279999996</v>
      </c>
      <c r="F87" s="8">
        <v>200725.05499199999</v>
      </c>
      <c r="G87" s="8">
        <v>65691.836179199992</v>
      </c>
    </row>
    <row r="88" spans="1:7" hidden="1" x14ac:dyDescent="0.35">
      <c r="A88" s="12" t="s">
        <v>19</v>
      </c>
      <c r="B88" s="7" t="s">
        <v>3</v>
      </c>
      <c r="C88" s="13">
        <v>44866</v>
      </c>
      <c r="D88" s="8">
        <v>145012.12499999997</v>
      </c>
      <c r="E88" s="8">
        <v>120456.73849999999</v>
      </c>
      <c r="F88" s="8">
        <v>42022.193631000002</v>
      </c>
      <c r="G88" s="8">
        <v>13492.531360440002</v>
      </c>
    </row>
    <row r="89" spans="1:7" hidden="1" x14ac:dyDescent="0.35">
      <c r="A89" s="12" t="s">
        <v>19</v>
      </c>
      <c r="B89" s="7" t="s">
        <v>66</v>
      </c>
      <c r="C89" s="13">
        <v>44866</v>
      </c>
      <c r="D89" s="8">
        <v>935272</v>
      </c>
      <c r="E89" s="8">
        <v>776275.76</v>
      </c>
      <c r="F89" s="8">
        <v>381054.36369000003</v>
      </c>
      <c r="G89" s="8">
        <v>179194.5260937</v>
      </c>
    </row>
    <row r="90" spans="1:7" hidden="1" x14ac:dyDescent="0.35">
      <c r="A90" s="12" t="s">
        <v>19</v>
      </c>
      <c r="B90" s="7" t="s">
        <v>71</v>
      </c>
      <c r="C90" s="13">
        <v>44866</v>
      </c>
      <c r="D90" s="8">
        <v>530007.85080000001</v>
      </c>
      <c r="E90" s="8">
        <v>458927.35865999997</v>
      </c>
      <c r="F90" s="8">
        <v>181886.80636799996</v>
      </c>
      <c r="G90" s="8">
        <v>89996.076067499976</v>
      </c>
    </row>
    <row r="91" spans="1:7" hidden="1" x14ac:dyDescent="0.35">
      <c r="A91" s="12" t="s">
        <v>19</v>
      </c>
      <c r="B91" s="7" t="s">
        <v>72</v>
      </c>
      <c r="C91" s="13">
        <v>44896</v>
      </c>
      <c r="D91" s="8">
        <v>404668.13812500006</v>
      </c>
      <c r="E91" s="8">
        <v>311787.24030425004</v>
      </c>
      <c r="F91" s="8">
        <v>180431.81075462251</v>
      </c>
      <c r="G91" s="8">
        <v>82509.469158844804</v>
      </c>
    </row>
    <row r="92" spans="1:7" hidden="1" x14ac:dyDescent="0.35">
      <c r="A92" s="12" t="s">
        <v>19</v>
      </c>
      <c r="B92" s="7" t="s">
        <v>69</v>
      </c>
      <c r="C92" s="13">
        <v>44896</v>
      </c>
      <c r="D92" s="8">
        <v>361439.91125</v>
      </c>
      <c r="E92" s="8">
        <v>226396.97639999999</v>
      </c>
      <c r="F92" s="8">
        <v>148614.4544947875</v>
      </c>
      <c r="G92" s="8">
        <v>84283.349370412485</v>
      </c>
    </row>
    <row r="93" spans="1:7" x14ac:dyDescent="0.35">
      <c r="A93" s="12" t="s">
        <v>19</v>
      </c>
      <c r="B93" s="7" t="s">
        <v>67</v>
      </c>
      <c r="C93" s="13">
        <v>44896</v>
      </c>
      <c r="D93" s="8">
        <v>548124.24930000002</v>
      </c>
      <c r="E93" s="8">
        <v>537773.21187350014</v>
      </c>
      <c r="F93" s="8">
        <v>209313.74949660004</v>
      </c>
      <c r="G93" s="8">
        <v>73259.812323810009</v>
      </c>
    </row>
    <row r="94" spans="1:7" hidden="1" x14ac:dyDescent="0.35">
      <c r="A94" s="12" t="s">
        <v>19</v>
      </c>
      <c r="B94" s="7" t="s">
        <v>68</v>
      </c>
      <c r="C94" s="13">
        <v>44896</v>
      </c>
      <c r="D94" s="8">
        <v>625246.64352500008</v>
      </c>
      <c r="E94" s="8">
        <v>475172.65559400001</v>
      </c>
      <c r="F94" s="8">
        <v>176432.94553657499</v>
      </c>
      <c r="G94" s="8">
        <v>72156.3062664717</v>
      </c>
    </row>
    <row r="95" spans="1:7" hidden="1" x14ac:dyDescent="0.35">
      <c r="A95" s="12" t="s">
        <v>19</v>
      </c>
      <c r="B95" s="7" t="s">
        <v>70</v>
      </c>
      <c r="C95" s="13">
        <v>44896</v>
      </c>
      <c r="D95" s="8">
        <v>678036.228</v>
      </c>
      <c r="E95" s="8">
        <v>593051.29884000006</v>
      </c>
      <c r="F95" s="8">
        <v>199812.66837840001</v>
      </c>
      <c r="G95" s="8">
        <v>76127.453583667186</v>
      </c>
    </row>
    <row r="96" spans="1:7" hidden="1" x14ac:dyDescent="0.35">
      <c r="A96" s="12" t="s">
        <v>19</v>
      </c>
      <c r="B96" s="7" t="s">
        <v>3</v>
      </c>
      <c r="C96" s="13">
        <v>44896</v>
      </c>
      <c r="D96" s="8">
        <v>137819.52359999996</v>
      </c>
      <c r="E96" s="8">
        <v>140022.35445349998</v>
      </c>
      <c r="F96" s="8">
        <v>44543.525248860002</v>
      </c>
      <c r="G96" s="8">
        <v>14324.5707943338</v>
      </c>
    </row>
    <row r="97" spans="1:7" hidden="1" x14ac:dyDescent="0.35">
      <c r="A97" s="12" t="s">
        <v>19</v>
      </c>
      <c r="B97" s="7" t="s">
        <v>66</v>
      </c>
      <c r="C97" s="13">
        <v>44896</v>
      </c>
      <c r="D97" s="8">
        <v>833327.35199999984</v>
      </c>
      <c r="E97" s="8">
        <v>824987.06394000002</v>
      </c>
      <c r="F97" s="8">
        <v>393723.18409320002</v>
      </c>
      <c r="G97" s="8">
        <v>178437.36612428998</v>
      </c>
    </row>
    <row r="98" spans="1:7" hidden="1" x14ac:dyDescent="0.35">
      <c r="A98" s="12" t="s">
        <v>19</v>
      </c>
      <c r="B98" s="7" t="s">
        <v>71</v>
      </c>
      <c r="C98" s="13">
        <v>44896</v>
      </c>
      <c r="D98" s="8">
        <v>556508.24334000004</v>
      </c>
      <c r="E98" s="8">
        <v>486463.00017959997</v>
      </c>
      <c r="F98" s="8">
        <v>194618.88281375996</v>
      </c>
      <c r="G98" s="8">
        <v>97195.762152899988</v>
      </c>
    </row>
  </sheetData>
  <autoFilter ref="A1:G98" xr:uid="{D0AADBB6-E17D-492D-BA64-A9B1941FD786}">
    <filterColumn colId="1">
      <filters>
        <filter val="V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C626E-51C7-4A87-B99C-6CB453346448}">
  <sheetPr>
    <tabColor theme="4" tint="-0.499984740745262"/>
  </sheetPr>
  <dimension ref="A1:N29"/>
  <sheetViews>
    <sheetView zoomScale="90" zoomScaleNormal="90" workbookViewId="0">
      <selection activeCell="A2" sqref="A2"/>
    </sheetView>
  </sheetViews>
  <sheetFormatPr defaultColWidth="9.1796875" defaultRowHeight="14.5" x14ac:dyDescent="0.35"/>
  <cols>
    <col min="1" max="1" width="13" style="6" customWidth="1"/>
    <col min="2" max="2" width="10.54296875" style="6" customWidth="1"/>
    <col min="3" max="3" width="11.7265625" style="6" customWidth="1"/>
    <col min="4" max="4" width="11.7265625" style="6" bestFit="1" customWidth="1"/>
    <col min="5" max="5" width="10.7265625" style="6" customWidth="1"/>
    <col min="6" max="8" width="9.1796875" style="6"/>
    <col min="9" max="9" width="10.54296875" style="6" bestFit="1" customWidth="1"/>
    <col min="10" max="16384" width="9.1796875" style="6"/>
  </cols>
  <sheetData>
    <row r="1" spans="1:14" x14ac:dyDescent="0.35">
      <c r="A1" s="23" t="s">
        <v>21</v>
      </c>
      <c r="B1" s="23" t="s">
        <v>6</v>
      </c>
      <c r="C1" s="27" t="s">
        <v>28</v>
      </c>
      <c r="D1" s="27" t="s">
        <v>29</v>
      </c>
      <c r="E1" s="27" t="s">
        <v>30</v>
      </c>
      <c r="F1" s="27" t="s">
        <v>31</v>
      </c>
      <c r="G1" s="27" t="s">
        <v>32</v>
      </c>
      <c r="H1" s="27" t="s">
        <v>33</v>
      </c>
      <c r="I1" s="27" t="s">
        <v>22</v>
      </c>
      <c r="J1" s="27" t="s">
        <v>23</v>
      </c>
      <c r="K1" s="27" t="s">
        <v>24</v>
      </c>
      <c r="L1" s="27" t="s">
        <v>25</v>
      </c>
      <c r="M1" s="27" t="s">
        <v>26</v>
      </c>
      <c r="N1" s="27" t="s">
        <v>27</v>
      </c>
    </row>
    <row r="2" spans="1:14" x14ac:dyDescent="0.35">
      <c r="A2" s="6" t="s">
        <v>34</v>
      </c>
      <c r="B2" s="7" t="s">
        <v>71</v>
      </c>
      <c r="C2" s="6">
        <v>-6</v>
      </c>
      <c r="D2" s="6">
        <v>-5</v>
      </c>
      <c r="E2" s="6">
        <v>-4</v>
      </c>
      <c r="F2" s="6">
        <v>-3</v>
      </c>
      <c r="G2" s="6">
        <v>-3</v>
      </c>
      <c r="H2" s="6">
        <v>-1</v>
      </c>
      <c r="I2" s="6">
        <v>-4</v>
      </c>
      <c r="J2" s="6">
        <v>-1</v>
      </c>
      <c r="K2" s="6">
        <v>-3</v>
      </c>
      <c r="L2" s="6">
        <v>-2</v>
      </c>
      <c r="M2" s="6">
        <v>-1</v>
      </c>
      <c r="N2" s="6">
        <v>-7</v>
      </c>
    </row>
    <row r="3" spans="1:14" x14ac:dyDescent="0.35">
      <c r="A3" s="6" t="s">
        <v>35</v>
      </c>
      <c r="B3" s="7" t="s">
        <v>71</v>
      </c>
      <c r="C3" s="6">
        <v>4</v>
      </c>
      <c r="D3" s="6">
        <v>5</v>
      </c>
      <c r="E3" s="6">
        <v>6</v>
      </c>
      <c r="F3" s="6">
        <v>2</v>
      </c>
      <c r="G3" s="6">
        <v>3</v>
      </c>
      <c r="H3" s="6">
        <v>4</v>
      </c>
      <c r="I3" s="6">
        <v>7</v>
      </c>
      <c r="J3" s="6">
        <v>5</v>
      </c>
      <c r="K3" s="6">
        <v>4</v>
      </c>
      <c r="L3" s="6">
        <v>6</v>
      </c>
      <c r="M3" s="6">
        <v>6</v>
      </c>
      <c r="N3" s="6">
        <v>4</v>
      </c>
    </row>
    <row r="4" spans="1:14" x14ac:dyDescent="0.35">
      <c r="A4" s="6" t="s">
        <v>34</v>
      </c>
      <c r="B4" s="7" t="s">
        <v>72</v>
      </c>
      <c r="C4" s="6">
        <v>-8</v>
      </c>
      <c r="D4" s="6">
        <v>-3</v>
      </c>
      <c r="E4" s="6">
        <v>-3</v>
      </c>
      <c r="F4" s="6">
        <v>-2</v>
      </c>
      <c r="G4" s="6">
        <v>-3</v>
      </c>
      <c r="H4" s="6">
        <v>-2</v>
      </c>
      <c r="I4" s="6">
        <v>-6</v>
      </c>
      <c r="J4" s="6">
        <v>1</v>
      </c>
      <c r="K4" s="6">
        <v>1</v>
      </c>
      <c r="L4" s="6">
        <v>2</v>
      </c>
      <c r="M4" s="6">
        <v>-1</v>
      </c>
      <c r="N4" s="6">
        <v>-6</v>
      </c>
    </row>
    <row r="5" spans="1:14" x14ac:dyDescent="0.35">
      <c r="A5" s="6" t="s">
        <v>35</v>
      </c>
      <c r="B5" s="7" t="s">
        <v>72</v>
      </c>
      <c r="C5" s="6">
        <v>6</v>
      </c>
      <c r="D5" s="6">
        <v>7</v>
      </c>
      <c r="E5" s="6">
        <v>3</v>
      </c>
      <c r="F5" s="6">
        <v>3</v>
      </c>
      <c r="G5" s="6">
        <v>5</v>
      </c>
      <c r="H5" s="6">
        <v>4</v>
      </c>
      <c r="I5" s="6">
        <v>10</v>
      </c>
      <c r="J5" s="6">
        <v>11</v>
      </c>
      <c r="K5" s="6">
        <v>7</v>
      </c>
      <c r="L5" s="6">
        <v>6</v>
      </c>
      <c r="M5" s="6">
        <v>8</v>
      </c>
      <c r="N5" s="6">
        <v>1</v>
      </c>
    </row>
    <row r="6" spans="1:14" x14ac:dyDescent="0.35">
      <c r="A6" s="6" t="s">
        <v>34</v>
      </c>
      <c r="B6" s="7" t="s">
        <v>69</v>
      </c>
      <c r="C6" s="6">
        <v>-7</v>
      </c>
      <c r="D6" s="6">
        <v>-3</v>
      </c>
      <c r="E6" s="6">
        <v>-3</v>
      </c>
      <c r="F6" s="6">
        <v>-3</v>
      </c>
      <c r="G6" s="6">
        <v>-2</v>
      </c>
      <c r="H6" s="6">
        <v>-3</v>
      </c>
      <c r="I6" s="6">
        <v>-3</v>
      </c>
      <c r="J6" s="6">
        <v>-1</v>
      </c>
      <c r="K6" s="6">
        <v>-1</v>
      </c>
      <c r="L6" s="6">
        <v>0</v>
      </c>
      <c r="M6" s="6">
        <v>0</v>
      </c>
      <c r="N6" s="6">
        <v>-6</v>
      </c>
    </row>
    <row r="7" spans="1:14" x14ac:dyDescent="0.35">
      <c r="A7" s="6" t="s">
        <v>35</v>
      </c>
      <c r="B7" s="7" t="s">
        <v>69</v>
      </c>
      <c r="C7" s="6">
        <v>5</v>
      </c>
      <c r="D7" s="6">
        <v>11</v>
      </c>
      <c r="E7" s="6">
        <v>4</v>
      </c>
      <c r="F7" s="6">
        <v>5</v>
      </c>
      <c r="G7" s="6">
        <v>3</v>
      </c>
      <c r="H7" s="6">
        <v>6</v>
      </c>
      <c r="I7" s="6">
        <v>9</v>
      </c>
      <c r="J7" s="6">
        <v>14</v>
      </c>
      <c r="K7" s="6">
        <v>7</v>
      </c>
      <c r="L7" s="6">
        <v>9</v>
      </c>
      <c r="M7" s="6">
        <v>5</v>
      </c>
      <c r="N7" s="6">
        <v>1</v>
      </c>
    </row>
    <row r="8" spans="1:14" x14ac:dyDescent="0.35">
      <c r="A8" s="6" t="s">
        <v>34</v>
      </c>
      <c r="B8" s="7" t="s">
        <v>67</v>
      </c>
      <c r="C8" s="6">
        <v>-4</v>
      </c>
      <c r="D8" s="6">
        <v>-3</v>
      </c>
      <c r="E8" s="6">
        <v>-4</v>
      </c>
      <c r="F8" s="6">
        <v>-3</v>
      </c>
      <c r="G8" s="6">
        <v>-3</v>
      </c>
      <c r="H8" s="6">
        <v>-3</v>
      </c>
      <c r="I8" s="6">
        <v>-2</v>
      </c>
      <c r="J8" s="6">
        <v>1</v>
      </c>
      <c r="K8" s="6">
        <v>-2</v>
      </c>
      <c r="L8" s="6">
        <v>1</v>
      </c>
      <c r="M8" s="6">
        <v>-1</v>
      </c>
      <c r="N8" s="6">
        <v>-6</v>
      </c>
    </row>
    <row r="9" spans="1:14" x14ac:dyDescent="0.35">
      <c r="A9" s="6" t="s">
        <v>35</v>
      </c>
      <c r="B9" s="7" t="s">
        <v>67</v>
      </c>
      <c r="C9" s="6">
        <v>4</v>
      </c>
      <c r="D9" s="6">
        <v>11</v>
      </c>
      <c r="E9" s="6">
        <v>3</v>
      </c>
      <c r="F9" s="6">
        <v>3</v>
      </c>
      <c r="G9" s="6">
        <v>3</v>
      </c>
      <c r="H9" s="6">
        <v>8</v>
      </c>
      <c r="I9" s="6">
        <v>7</v>
      </c>
      <c r="J9" s="6">
        <v>15</v>
      </c>
      <c r="K9" s="6">
        <v>7</v>
      </c>
      <c r="L9" s="6">
        <v>7</v>
      </c>
      <c r="M9" s="6">
        <v>7</v>
      </c>
      <c r="N9" s="6">
        <v>1</v>
      </c>
    </row>
    <row r="10" spans="1:14" x14ac:dyDescent="0.35">
      <c r="A10" s="6" t="s">
        <v>34</v>
      </c>
      <c r="B10" s="7" t="s">
        <v>68</v>
      </c>
      <c r="C10" s="6">
        <v>-2</v>
      </c>
      <c r="D10" s="6">
        <v>-3</v>
      </c>
      <c r="E10" s="6">
        <v>-4</v>
      </c>
      <c r="F10" s="6">
        <v>-3</v>
      </c>
      <c r="G10" s="6">
        <v>-5</v>
      </c>
      <c r="H10" s="6">
        <v>-3</v>
      </c>
      <c r="I10" s="6">
        <v>0</v>
      </c>
      <c r="J10" s="6">
        <v>1</v>
      </c>
      <c r="K10" s="6">
        <v>0</v>
      </c>
      <c r="L10" s="6">
        <v>-1</v>
      </c>
      <c r="M10" s="6">
        <v>-2</v>
      </c>
      <c r="N10" s="6">
        <v>-7</v>
      </c>
    </row>
    <row r="11" spans="1:14" x14ac:dyDescent="0.35">
      <c r="A11" s="6" t="s">
        <v>35</v>
      </c>
      <c r="B11" s="7" t="s">
        <v>68</v>
      </c>
      <c r="C11" s="6">
        <v>6</v>
      </c>
      <c r="D11" s="6">
        <v>14</v>
      </c>
      <c r="E11" s="6">
        <v>2</v>
      </c>
      <c r="F11" s="6">
        <v>5</v>
      </c>
      <c r="G11" s="6">
        <v>5</v>
      </c>
      <c r="H11" s="6">
        <v>8</v>
      </c>
      <c r="I11" s="6">
        <v>9</v>
      </c>
      <c r="J11" s="6">
        <v>12</v>
      </c>
      <c r="K11" s="6">
        <v>4</v>
      </c>
      <c r="L11" s="6">
        <v>9</v>
      </c>
      <c r="M11" s="6">
        <v>8</v>
      </c>
      <c r="N11" s="6">
        <v>-1</v>
      </c>
    </row>
    <row r="12" spans="1:14" x14ac:dyDescent="0.35">
      <c r="A12" s="6" t="s">
        <v>34</v>
      </c>
      <c r="B12" s="7" t="s">
        <v>70</v>
      </c>
      <c r="C12" s="6">
        <v>-3</v>
      </c>
      <c r="D12" s="6">
        <v>-3</v>
      </c>
      <c r="E12" s="6">
        <v>-3</v>
      </c>
      <c r="F12" s="6">
        <v>-2</v>
      </c>
      <c r="G12" s="6">
        <v>-6</v>
      </c>
      <c r="H12" s="6">
        <v>-3</v>
      </c>
      <c r="I12" s="6">
        <v>0</v>
      </c>
      <c r="J12" s="6">
        <v>1</v>
      </c>
      <c r="K12" s="6">
        <v>-1</v>
      </c>
      <c r="L12" s="6">
        <v>0</v>
      </c>
      <c r="M12" s="6">
        <v>-3</v>
      </c>
      <c r="N12" s="6">
        <v>-7</v>
      </c>
    </row>
    <row r="13" spans="1:14" x14ac:dyDescent="0.35">
      <c r="A13" s="6" t="s">
        <v>35</v>
      </c>
      <c r="B13" s="7" t="s">
        <v>70</v>
      </c>
      <c r="C13" s="6">
        <v>7</v>
      </c>
      <c r="D13" s="6">
        <v>9</v>
      </c>
      <c r="E13" s="6">
        <v>1</v>
      </c>
      <c r="F13" s="6">
        <v>4</v>
      </c>
      <c r="G13" s="6">
        <v>8</v>
      </c>
      <c r="H13" s="6">
        <v>6</v>
      </c>
      <c r="I13" s="6">
        <v>11</v>
      </c>
      <c r="J13" s="6">
        <v>12</v>
      </c>
      <c r="K13" s="6">
        <v>5</v>
      </c>
      <c r="L13" s="6">
        <v>6</v>
      </c>
      <c r="M13" s="6">
        <v>10</v>
      </c>
      <c r="N13" s="6">
        <v>-3</v>
      </c>
    </row>
    <row r="14" spans="1:14" x14ac:dyDescent="0.35">
      <c r="A14" s="6" t="s">
        <v>34</v>
      </c>
      <c r="B14" s="7" t="s">
        <v>3</v>
      </c>
      <c r="C14" s="6">
        <v>-4</v>
      </c>
      <c r="D14" s="6">
        <v>-5</v>
      </c>
      <c r="E14" s="6">
        <v>-5</v>
      </c>
      <c r="F14" s="6">
        <v>-3</v>
      </c>
      <c r="G14" s="6">
        <v>-8</v>
      </c>
      <c r="H14" s="6">
        <v>-3</v>
      </c>
      <c r="I14" s="6">
        <v>0</v>
      </c>
      <c r="J14" s="6">
        <v>-1</v>
      </c>
      <c r="K14" s="6">
        <v>-3</v>
      </c>
      <c r="L14" s="6">
        <v>0</v>
      </c>
      <c r="M14" s="6">
        <v>-4</v>
      </c>
      <c r="N14" s="6">
        <v>-8</v>
      </c>
    </row>
    <row r="15" spans="1:14" x14ac:dyDescent="0.35">
      <c r="A15" s="6" t="s">
        <v>35</v>
      </c>
      <c r="B15" s="7" t="s">
        <v>3</v>
      </c>
      <c r="C15" s="6">
        <v>5</v>
      </c>
      <c r="D15" s="6">
        <v>9</v>
      </c>
      <c r="E15" s="6">
        <v>2</v>
      </c>
      <c r="F15" s="6">
        <v>3</v>
      </c>
      <c r="G15" s="6">
        <v>12</v>
      </c>
      <c r="H15" s="6">
        <v>6</v>
      </c>
      <c r="I15" s="6">
        <v>9</v>
      </c>
      <c r="J15" s="6">
        <v>13</v>
      </c>
      <c r="K15" s="6">
        <v>5</v>
      </c>
      <c r="L15" s="6">
        <v>5</v>
      </c>
      <c r="M15" s="6">
        <v>15</v>
      </c>
      <c r="N15" s="6">
        <v>-2</v>
      </c>
    </row>
    <row r="16" spans="1:14" x14ac:dyDescent="0.35">
      <c r="A16" s="6" t="s">
        <v>34</v>
      </c>
      <c r="B16" s="7" t="s">
        <v>66</v>
      </c>
      <c r="C16" s="6">
        <v>-4</v>
      </c>
      <c r="D16" s="6">
        <v>-8</v>
      </c>
      <c r="E16" s="6">
        <v>-3</v>
      </c>
      <c r="F16" s="6">
        <v>-2</v>
      </c>
      <c r="G16" s="6">
        <v>-6</v>
      </c>
      <c r="H16" s="6">
        <v>-4</v>
      </c>
      <c r="I16" s="6">
        <v>-1</v>
      </c>
      <c r="J16" s="6">
        <v>-6</v>
      </c>
      <c r="K16" s="6">
        <v>-1</v>
      </c>
      <c r="L16" s="6">
        <v>0</v>
      </c>
      <c r="M16" s="6">
        <v>-2</v>
      </c>
      <c r="N16" s="6">
        <v>-7</v>
      </c>
    </row>
    <row r="17" spans="1:14" x14ac:dyDescent="0.35">
      <c r="A17" s="6" t="s">
        <v>35</v>
      </c>
      <c r="B17" s="7" t="s">
        <v>66</v>
      </c>
      <c r="C17" s="6">
        <v>8</v>
      </c>
      <c r="D17" s="6">
        <v>9</v>
      </c>
      <c r="E17" s="6">
        <v>2</v>
      </c>
      <c r="F17" s="6">
        <v>3</v>
      </c>
      <c r="G17" s="6">
        <v>17</v>
      </c>
      <c r="H17" s="6">
        <v>8</v>
      </c>
      <c r="I17" s="6">
        <v>11</v>
      </c>
      <c r="J17" s="6">
        <v>12</v>
      </c>
      <c r="K17" s="6">
        <v>6</v>
      </c>
      <c r="L17" s="6">
        <v>6</v>
      </c>
      <c r="M17" s="6">
        <v>21</v>
      </c>
      <c r="N17" s="6">
        <v>-2</v>
      </c>
    </row>
    <row r="18" spans="1:14" x14ac:dyDescent="0.35">
      <c r="B18" s="7"/>
    </row>
    <row r="21" spans="1:14" x14ac:dyDescent="0.35">
      <c r="A21" s="23" t="s">
        <v>21</v>
      </c>
      <c r="B21" s="23" t="s">
        <v>6</v>
      </c>
      <c r="C21" s="26" t="s">
        <v>76</v>
      </c>
      <c r="D21" s="26" t="s">
        <v>77</v>
      </c>
      <c r="E21" s="26" t="s">
        <v>83</v>
      </c>
    </row>
    <row r="22" spans="1:14" x14ac:dyDescent="0.35">
      <c r="A22" s="6" t="s">
        <v>36</v>
      </c>
      <c r="B22" s="7" t="s">
        <v>71</v>
      </c>
      <c r="C22" s="6">
        <v>41</v>
      </c>
      <c r="D22" s="6">
        <v>29</v>
      </c>
      <c r="E22" s="6">
        <v>40</v>
      </c>
    </row>
    <row r="23" spans="1:14" x14ac:dyDescent="0.35">
      <c r="A23" s="6" t="s">
        <v>36</v>
      </c>
      <c r="B23" s="7" t="s">
        <v>72</v>
      </c>
      <c r="C23" s="6">
        <v>41</v>
      </c>
      <c r="D23" s="6">
        <v>41</v>
      </c>
      <c r="E23" s="6">
        <v>42</v>
      </c>
    </row>
    <row r="24" spans="1:14" x14ac:dyDescent="0.35">
      <c r="A24" s="6" t="s">
        <v>36</v>
      </c>
      <c r="B24" s="7" t="s">
        <v>69</v>
      </c>
      <c r="C24" s="6">
        <v>40</v>
      </c>
      <c r="D24" s="6">
        <v>41</v>
      </c>
      <c r="E24" s="6">
        <v>44</v>
      </c>
    </row>
    <row r="25" spans="1:14" x14ac:dyDescent="0.35">
      <c r="A25" s="6" t="s">
        <v>36</v>
      </c>
      <c r="B25" s="7" t="s">
        <v>67</v>
      </c>
      <c r="C25" s="6">
        <v>52</v>
      </c>
      <c r="D25" s="6">
        <v>40</v>
      </c>
      <c r="E25" s="6">
        <v>49</v>
      </c>
    </row>
    <row r="26" spans="1:14" x14ac:dyDescent="0.35">
      <c r="A26" s="6" t="s">
        <v>36</v>
      </c>
      <c r="B26" s="7" t="s">
        <v>68</v>
      </c>
      <c r="C26" s="6">
        <v>35</v>
      </c>
      <c r="D26" s="6">
        <v>25</v>
      </c>
      <c r="E26" s="6">
        <v>39</v>
      </c>
    </row>
    <row r="27" spans="1:14" x14ac:dyDescent="0.35">
      <c r="A27" s="6" t="s">
        <v>36</v>
      </c>
      <c r="B27" s="7" t="s">
        <v>70</v>
      </c>
      <c r="C27" s="6">
        <v>38</v>
      </c>
      <c r="D27" s="6">
        <v>36</v>
      </c>
      <c r="E27" s="6">
        <v>39</v>
      </c>
    </row>
    <row r="28" spans="1:14" x14ac:dyDescent="0.35">
      <c r="A28" s="6" t="s">
        <v>36</v>
      </c>
      <c r="B28" s="7" t="s">
        <v>3</v>
      </c>
      <c r="C28" s="6">
        <v>41</v>
      </c>
      <c r="D28" s="6">
        <v>32</v>
      </c>
      <c r="E28" s="6">
        <v>36</v>
      </c>
    </row>
    <row r="29" spans="1:14" x14ac:dyDescent="0.35">
      <c r="A29" s="6" t="s">
        <v>36</v>
      </c>
      <c r="B29" s="7" t="s">
        <v>66</v>
      </c>
      <c r="C29" s="6">
        <v>44</v>
      </c>
      <c r="D29" s="6">
        <v>40</v>
      </c>
      <c r="E29" s="6">
        <v>37</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32F46-8DCE-4048-AE35-65F99513777B}">
  <sheetPr filterMode="1">
    <tabColor theme="4" tint="-0.499984740745262"/>
  </sheetPr>
  <dimension ref="A1:F49"/>
  <sheetViews>
    <sheetView zoomScale="90" zoomScaleNormal="90" workbookViewId="0">
      <pane ySplit="1" topLeftCell="A2" activePane="bottomLeft" state="frozen"/>
      <selection activeCell="J60" sqref="J60"/>
      <selection pane="bottomLeft" activeCell="E36" sqref="E36"/>
    </sheetView>
  </sheetViews>
  <sheetFormatPr defaultColWidth="9.1796875" defaultRowHeight="14.5" x14ac:dyDescent="0.35"/>
  <cols>
    <col min="1" max="2" width="9.1796875" style="2"/>
    <col min="3" max="6" width="12.26953125" style="2" customWidth="1"/>
    <col min="7" max="16384" width="9.1796875" style="2"/>
  </cols>
  <sheetData>
    <row r="1" spans="1:6" x14ac:dyDescent="0.35">
      <c r="A1" s="28" t="s">
        <v>92</v>
      </c>
      <c r="B1" s="29" t="s">
        <v>6</v>
      </c>
      <c r="C1" s="30">
        <v>2019</v>
      </c>
      <c r="D1" s="30">
        <v>2020</v>
      </c>
      <c r="E1" s="30">
        <v>2021</v>
      </c>
      <c r="F1" s="30">
        <v>2022</v>
      </c>
    </row>
    <row r="2" spans="1:6" x14ac:dyDescent="0.35">
      <c r="A2" s="2" t="s">
        <v>38</v>
      </c>
      <c r="B2" s="2" t="s">
        <v>66</v>
      </c>
      <c r="C2" s="3">
        <v>0.5</v>
      </c>
      <c r="D2" s="3">
        <v>0.6</v>
      </c>
      <c r="E2" s="3">
        <v>0.6</v>
      </c>
      <c r="F2" s="3">
        <v>0.6</v>
      </c>
    </row>
    <row r="3" spans="1:6" x14ac:dyDescent="0.35">
      <c r="A3" s="2" t="s">
        <v>39</v>
      </c>
      <c r="B3" s="2" t="s">
        <v>66</v>
      </c>
      <c r="C3" s="3">
        <v>0.1</v>
      </c>
      <c r="D3" s="3">
        <v>0.15</v>
      </c>
      <c r="E3" s="3">
        <v>0.15</v>
      </c>
      <c r="F3" s="3">
        <v>0.15</v>
      </c>
    </row>
    <row r="4" spans="1:6" x14ac:dyDescent="0.35">
      <c r="A4" s="2" t="s">
        <v>40</v>
      </c>
      <c r="B4" s="2" t="s">
        <v>66</v>
      </c>
      <c r="C4" s="3">
        <v>0.2</v>
      </c>
      <c r="D4" s="3">
        <v>0.15</v>
      </c>
      <c r="E4" s="3">
        <v>0.15</v>
      </c>
      <c r="F4" s="3">
        <v>0.15</v>
      </c>
    </row>
    <row r="5" spans="1:6" x14ac:dyDescent="0.35">
      <c r="A5" s="2" t="s">
        <v>41</v>
      </c>
      <c r="B5" s="2" t="s">
        <v>66</v>
      </c>
      <c r="C5" s="3">
        <v>0.2</v>
      </c>
      <c r="D5" s="3">
        <v>0.1</v>
      </c>
      <c r="E5" s="3">
        <v>0.1</v>
      </c>
      <c r="F5" s="3">
        <v>0.1</v>
      </c>
    </row>
    <row r="6" spans="1:6" x14ac:dyDescent="0.35">
      <c r="A6" s="2" t="s">
        <v>42</v>
      </c>
      <c r="B6" s="2" t="s">
        <v>66</v>
      </c>
      <c r="C6" s="3">
        <v>0.7</v>
      </c>
      <c r="D6" s="3">
        <v>0.86</v>
      </c>
      <c r="E6" s="3">
        <v>0.95</v>
      </c>
      <c r="F6" s="3">
        <v>0.85</v>
      </c>
    </row>
    <row r="7" spans="1:6" x14ac:dyDescent="0.35">
      <c r="A7" s="2" t="s">
        <v>43</v>
      </c>
      <c r="B7" s="2" t="s">
        <v>66</v>
      </c>
      <c r="C7" s="3">
        <v>0.9</v>
      </c>
      <c r="D7" s="3">
        <v>0.9</v>
      </c>
      <c r="E7" s="3">
        <v>0.9</v>
      </c>
      <c r="F7" s="3">
        <v>0.9</v>
      </c>
    </row>
    <row r="8" spans="1:6" hidden="1" x14ac:dyDescent="0.35">
      <c r="A8" s="2" t="s">
        <v>38</v>
      </c>
      <c r="B8" s="2" t="s">
        <v>72</v>
      </c>
      <c r="C8" s="3">
        <v>0.5</v>
      </c>
      <c r="D8" s="3">
        <v>0.6</v>
      </c>
      <c r="E8" s="3">
        <v>0.6</v>
      </c>
      <c r="F8" s="3">
        <v>0.6</v>
      </c>
    </row>
    <row r="9" spans="1:6" hidden="1" x14ac:dyDescent="0.35">
      <c r="A9" s="2" t="s">
        <v>39</v>
      </c>
      <c r="B9" s="2" t="s">
        <v>72</v>
      </c>
      <c r="C9" s="3">
        <v>0.1</v>
      </c>
      <c r="D9" s="3">
        <v>0.15</v>
      </c>
      <c r="E9" s="3">
        <v>0.15</v>
      </c>
      <c r="F9" s="3">
        <v>0.15</v>
      </c>
    </row>
    <row r="10" spans="1:6" hidden="1" x14ac:dyDescent="0.35">
      <c r="A10" s="2" t="s">
        <v>40</v>
      </c>
      <c r="B10" s="2" t="s">
        <v>72</v>
      </c>
      <c r="C10" s="3">
        <v>0.2</v>
      </c>
      <c r="D10" s="3">
        <v>0.15</v>
      </c>
      <c r="E10" s="3">
        <v>0.15</v>
      </c>
      <c r="F10" s="3">
        <v>0.15</v>
      </c>
    </row>
    <row r="11" spans="1:6" hidden="1" x14ac:dyDescent="0.35">
      <c r="A11" s="2" t="s">
        <v>41</v>
      </c>
      <c r="B11" s="2" t="s">
        <v>72</v>
      </c>
      <c r="C11" s="3">
        <v>0.2</v>
      </c>
      <c r="D11" s="3">
        <v>0.1</v>
      </c>
      <c r="E11" s="3">
        <v>0.1</v>
      </c>
      <c r="F11" s="3">
        <v>0.1</v>
      </c>
    </row>
    <row r="12" spans="1:6" hidden="1" x14ac:dyDescent="0.35">
      <c r="A12" s="2" t="s">
        <v>42</v>
      </c>
      <c r="B12" s="2" t="s">
        <v>72</v>
      </c>
      <c r="C12" s="3">
        <v>0.8</v>
      </c>
      <c r="D12" s="3">
        <v>0.85</v>
      </c>
      <c r="E12" s="3">
        <v>0.87</v>
      </c>
      <c r="F12" s="3">
        <v>0.9</v>
      </c>
    </row>
    <row r="13" spans="1:6" hidden="1" x14ac:dyDescent="0.35">
      <c r="A13" s="2" t="s">
        <v>43</v>
      </c>
      <c r="B13" s="2" t="s">
        <v>72</v>
      </c>
      <c r="C13" s="3">
        <v>0.88</v>
      </c>
      <c r="D13" s="3">
        <v>0.88</v>
      </c>
      <c r="E13" s="3">
        <v>0.88</v>
      </c>
      <c r="F13" s="3">
        <v>0.88</v>
      </c>
    </row>
    <row r="14" spans="1:6" hidden="1" x14ac:dyDescent="0.35">
      <c r="A14" s="2" t="s">
        <v>38</v>
      </c>
      <c r="B14" s="2" t="s">
        <v>71</v>
      </c>
      <c r="C14" s="3">
        <v>0.5</v>
      </c>
      <c r="D14" s="3">
        <v>0.6</v>
      </c>
      <c r="E14" s="3">
        <v>0.6</v>
      </c>
      <c r="F14" s="3">
        <v>0.6</v>
      </c>
    </row>
    <row r="15" spans="1:6" hidden="1" x14ac:dyDescent="0.35">
      <c r="A15" s="2" t="s">
        <v>39</v>
      </c>
      <c r="B15" s="2" t="s">
        <v>71</v>
      </c>
      <c r="C15" s="3">
        <v>0.1</v>
      </c>
      <c r="D15" s="3">
        <v>0.15</v>
      </c>
      <c r="E15" s="3">
        <v>0.15</v>
      </c>
      <c r="F15" s="3">
        <v>0.15</v>
      </c>
    </row>
    <row r="16" spans="1:6" hidden="1" x14ac:dyDescent="0.35">
      <c r="A16" s="2" t="s">
        <v>40</v>
      </c>
      <c r="B16" s="2" t="s">
        <v>71</v>
      </c>
      <c r="C16" s="3">
        <v>0.2</v>
      </c>
      <c r="D16" s="3">
        <v>0.15</v>
      </c>
      <c r="E16" s="3">
        <v>0.15</v>
      </c>
      <c r="F16" s="3">
        <v>0.15</v>
      </c>
    </row>
    <row r="17" spans="1:6" hidden="1" x14ac:dyDescent="0.35">
      <c r="A17" s="2" t="s">
        <v>41</v>
      </c>
      <c r="B17" s="2" t="s">
        <v>71</v>
      </c>
      <c r="C17" s="3">
        <v>0.2</v>
      </c>
      <c r="D17" s="3">
        <v>0.1</v>
      </c>
      <c r="E17" s="3">
        <v>0.1</v>
      </c>
      <c r="F17" s="3">
        <v>0.1</v>
      </c>
    </row>
    <row r="18" spans="1:6" hidden="1" x14ac:dyDescent="0.35">
      <c r="A18" s="2" t="s">
        <v>42</v>
      </c>
      <c r="B18" s="2" t="s">
        <v>71</v>
      </c>
      <c r="C18" s="3">
        <v>0.89</v>
      </c>
      <c r="D18" s="3">
        <v>0.91</v>
      </c>
      <c r="E18" s="3">
        <v>0.9</v>
      </c>
      <c r="F18" s="3">
        <v>0.91</v>
      </c>
    </row>
    <row r="19" spans="1:6" hidden="1" x14ac:dyDescent="0.35">
      <c r="A19" s="2" t="s">
        <v>43</v>
      </c>
      <c r="B19" s="2" t="s">
        <v>71</v>
      </c>
      <c r="C19" s="3">
        <v>0.9</v>
      </c>
      <c r="D19" s="3">
        <v>0.92</v>
      </c>
      <c r="E19" s="3">
        <v>0.93</v>
      </c>
      <c r="F19" s="3">
        <v>0.93</v>
      </c>
    </row>
    <row r="20" spans="1:6" hidden="1" x14ac:dyDescent="0.35">
      <c r="A20" s="2" t="s">
        <v>38</v>
      </c>
      <c r="B20" s="2" t="s">
        <v>70</v>
      </c>
      <c r="C20" s="3">
        <v>0.5</v>
      </c>
      <c r="D20" s="3">
        <v>0.6</v>
      </c>
      <c r="E20" s="3">
        <v>0.6</v>
      </c>
      <c r="F20" s="3">
        <v>0.6</v>
      </c>
    </row>
    <row r="21" spans="1:6" hidden="1" x14ac:dyDescent="0.35">
      <c r="A21" s="2" t="s">
        <v>39</v>
      </c>
      <c r="B21" s="2" t="s">
        <v>70</v>
      </c>
      <c r="C21" s="3">
        <v>0.1</v>
      </c>
      <c r="D21" s="3">
        <v>0.15</v>
      </c>
      <c r="E21" s="3">
        <v>0.15</v>
      </c>
      <c r="F21" s="3">
        <v>0.15</v>
      </c>
    </row>
    <row r="22" spans="1:6" hidden="1" x14ac:dyDescent="0.35">
      <c r="A22" s="2" t="s">
        <v>40</v>
      </c>
      <c r="B22" s="2" t="s">
        <v>70</v>
      </c>
      <c r="C22" s="3">
        <v>0.2</v>
      </c>
      <c r="D22" s="3">
        <v>0.15</v>
      </c>
      <c r="E22" s="3">
        <v>0.15</v>
      </c>
      <c r="F22" s="3">
        <v>0.15</v>
      </c>
    </row>
    <row r="23" spans="1:6" hidden="1" x14ac:dyDescent="0.35">
      <c r="A23" s="2" t="s">
        <v>41</v>
      </c>
      <c r="B23" s="2" t="s">
        <v>70</v>
      </c>
      <c r="C23" s="3">
        <v>0.2</v>
      </c>
      <c r="D23" s="3">
        <v>0.1</v>
      </c>
      <c r="E23" s="3">
        <v>0.1</v>
      </c>
      <c r="F23" s="3">
        <v>0.1</v>
      </c>
    </row>
    <row r="24" spans="1:6" hidden="1" x14ac:dyDescent="0.35">
      <c r="A24" s="2" t="s">
        <v>42</v>
      </c>
      <c r="B24" s="2" t="s">
        <v>70</v>
      </c>
      <c r="C24" s="3">
        <v>0.88</v>
      </c>
      <c r="D24" s="3">
        <v>0.92</v>
      </c>
      <c r="E24" s="3">
        <v>0.95</v>
      </c>
      <c r="F24" s="3">
        <v>0.93</v>
      </c>
    </row>
    <row r="25" spans="1:6" hidden="1" x14ac:dyDescent="0.35">
      <c r="A25" s="2" t="s">
        <v>43</v>
      </c>
      <c r="B25" s="2" t="s">
        <v>70</v>
      </c>
      <c r="C25" s="3">
        <v>0.91</v>
      </c>
      <c r="D25" s="3">
        <v>0.91</v>
      </c>
      <c r="E25" s="3">
        <v>0.91</v>
      </c>
      <c r="F25" s="3">
        <v>0.91</v>
      </c>
    </row>
    <row r="26" spans="1:6" hidden="1" x14ac:dyDescent="0.35">
      <c r="A26" s="2" t="s">
        <v>38</v>
      </c>
      <c r="B26" s="2" t="s">
        <v>69</v>
      </c>
      <c r="C26" s="3">
        <v>0.5</v>
      </c>
      <c r="D26" s="3">
        <v>0.6</v>
      </c>
      <c r="E26" s="3">
        <v>0.6</v>
      </c>
      <c r="F26" s="3">
        <v>0.6</v>
      </c>
    </row>
    <row r="27" spans="1:6" hidden="1" x14ac:dyDescent="0.35">
      <c r="A27" s="2" t="s">
        <v>39</v>
      </c>
      <c r="B27" s="2" t="s">
        <v>69</v>
      </c>
      <c r="C27" s="3">
        <v>0.1</v>
      </c>
      <c r="D27" s="3">
        <v>0.15</v>
      </c>
      <c r="E27" s="3">
        <v>0.15</v>
      </c>
      <c r="F27" s="3">
        <v>0.15</v>
      </c>
    </row>
    <row r="28" spans="1:6" hidden="1" x14ac:dyDescent="0.35">
      <c r="A28" s="2" t="s">
        <v>40</v>
      </c>
      <c r="B28" s="2" t="s">
        <v>69</v>
      </c>
      <c r="C28" s="3">
        <v>0.2</v>
      </c>
      <c r="D28" s="3">
        <v>0.15</v>
      </c>
      <c r="E28" s="3">
        <v>0.15</v>
      </c>
      <c r="F28" s="3">
        <v>0.15</v>
      </c>
    </row>
    <row r="29" spans="1:6" hidden="1" x14ac:dyDescent="0.35">
      <c r="A29" s="2" t="s">
        <v>41</v>
      </c>
      <c r="B29" s="2" t="s">
        <v>69</v>
      </c>
      <c r="C29" s="3">
        <v>0.2</v>
      </c>
      <c r="D29" s="3">
        <v>0.1</v>
      </c>
      <c r="E29" s="3">
        <v>0.1</v>
      </c>
      <c r="F29" s="3">
        <v>0.1</v>
      </c>
    </row>
    <row r="30" spans="1:6" hidden="1" x14ac:dyDescent="0.35">
      <c r="A30" s="2" t="s">
        <v>42</v>
      </c>
      <c r="B30" s="2" t="s">
        <v>69</v>
      </c>
      <c r="C30" s="3">
        <v>0.77</v>
      </c>
      <c r="D30" s="3">
        <v>0.82</v>
      </c>
      <c r="E30" s="3">
        <v>0.8</v>
      </c>
      <c r="F30" s="3">
        <v>0.88</v>
      </c>
    </row>
    <row r="31" spans="1:6" hidden="1" x14ac:dyDescent="0.35">
      <c r="A31" s="2" t="s">
        <v>43</v>
      </c>
      <c r="B31" s="2" t="s">
        <v>69</v>
      </c>
      <c r="C31" s="3">
        <v>0.8</v>
      </c>
      <c r="D31" s="3">
        <v>0.8</v>
      </c>
      <c r="E31" s="3">
        <v>0.84</v>
      </c>
      <c r="F31" s="3">
        <v>0.84</v>
      </c>
    </row>
    <row r="32" spans="1:6" hidden="1" x14ac:dyDescent="0.35">
      <c r="A32" s="2" t="s">
        <v>38</v>
      </c>
      <c r="B32" s="2" t="s">
        <v>3</v>
      </c>
      <c r="C32" s="3">
        <v>0.5</v>
      </c>
      <c r="D32" s="3">
        <v>0.6</v>
      </c>
      <c r="E32" s="3">
        <v>0.6</v>
      </c>
      <c r="F32" s="3">
        <v>0.6</v>
      </c>
    </row>
    <row r="33" spans="1:6" hidden="1" x14ac:dyDescent="0.35">
      <c r="A33" s="2" t="s">
        <v>39</v>
      </c>
      <c r="B33" s="2" t="s">
        <v>3</v>
      </c>
      <c r="C33" s="3">
        <v>0.1</v>
      </c>
      <c r="D33" s="3">
        <v>0.15</v>
      </c>
      <c r="E33" s="3">
        <v>0.15</v>
      </c>
      <c r="F33" s="3">
        <v>0.15</v>
      </c>
    </row>
    <row r="34" spans="1:6" hidden="1" x14ac:dyDescent="0.35">
      <c r="A34" s="2" t="s">
        <v>40</v>
      </c>
      <c r="B34" s="2" t="s">
        <v>3</v>
      </c>
      <c r="C34" s="3">
        <v>0.2</v>
      </c>
      <c r="D34" s="3">
        <v>0.15</v>
      </c>
      <c r="E34" s="3">
        <v>0.15</v>
      </c>
      <c r="F34" s="3">
        <v>0.15</v>
      </c>
    </row>
    <row r="35" spans="1:6" hidden="1" x14ac:dyDescent="0.35">
      <c r="A35" s="2" t="s">
        <v>41</v>
      </c>
      <c r="B35" s="2" t="s">
        <v>3</v>
      </c>
      <c r="C35" s="3">
        <v>0.2</v>
      </c>
      <c r="D35" s="3">
        <v>0.1</v>
      </c>
      <c r="E35" s="3">
        <v>0.1</v>
      </c>
      <c r="F35" s="3">
        <v>0.1</v>
      </c>
    </row>
    <row r="36" spans="1:6" hidden="1" x14ac:dyDescent="0.35">
      <c r="A36" s="2" t="s">
        <v>42</v>
      </c>
      <c r="B36" s="2" t="s">
        <v>3</v>
      </c>
      <c r="C36" s="3">
        <v>0.72</v>
      </c>
      <c r="D36" s="3">
        <v>0.75</v>
      </c>
      <c r="E36" s="3">
        <v>0.77</v>
      </c>
      <c r="F36" s="3">
        <v>0.8</v>
      </c>
    </row>
    <row r="37" spans="1:6" hidden="1" x14ac:dyDescent="0.35">
      <c r="A37" s="2" t="s">
        <v>43</v>
      </c>
      <c r="B37" s="2" t="s">
        <v>3</v>
      </c>
      <c r="C37" s="3">
        <v>0.87</v>
      </c>
      <c r="D37" s="3">
        <v>0.87</v>
      </c>
      <c r="E37" s="3">
        <v>0.9</v>
      </c>
      <c r="F37" s="3">
        <v>0.9</v>
      </c>
    </row>
    <row r="38" spans="1:6" hidden="1" x14ac:dyDescent="0.35">
      <c r="A38" s="2" t="s">
        <v>38</v>
      </c>
      <c r="B38" s="2" t="s">
        <v>67</v>
      </c>
      <c r="C38" s="3">
        <v>0.5</v>
      </c>
      <c r="D38" s="3">
        <v>0.6</v>
      </c>
      <c r="E38" s="3">
        <v>0.6</v>
      </c>
      <c r="F38" s="3">
        <v>0.6</v>
      </c>
    </row>
    <row r="39" spans="1:6" hidden="1" x14ac:dyDescent="0.35">
      <c r="A39" s="2" t="s">
        <v>39</v>
      </c>
      <c r="B39" s="2" t="s">
        <v>67</v>
      </c>
      <c r="C39" s="3">
        <v>0.1</v>
      </c>
      <c r="D39" s="3">
        <v>0.15</v>
      </c>
      <c r="E39" s="3">
        <v>0.15</v>
      </c>
      <c r="F39" s="3">
        <v>0.15</v>
      </c>
    </row>
    <row r="40" spans="1:6" hidden="1" x14ac:dyDescent="0.35">
      <c r="A40" s="2" t="s">
        <v>40</v>
      </c>
      <c r="B40" s="2" t="s">
        <v>67</v>
      </c>
      <c r="C40" s="3">
        <v>0.2</v>
      </c>
      <c r="D40" s="3">
        <v>0.15</v>
      </c>
      <c r="E40" s="3">
        <v>0.15</v>
      </c>
      <c r="F40" s="3">
        <v>0.15</v>
      </c>
    </row>
    <row r="41" spans="1:6" hidden="1" x14ac:dyDescent="0.35">
      <c r="A41" s="2" t="s">
        <v>41</v>
      </c>
      <c r="B41" s="2" t="s">
        <v>67</v>
      </c>
      <c r="C41" s="3">
        <v>0.2</v>
      </c>
      <c r="D41" s="3">
        <v>0.1</v>
      </c>
      <c r="E41" s="3">
        <v>0.1</v>
      </c>
      <c r="F41" s="3">
        <v>0.1</v>
      </c>
    </row>
    <row r="42" spans="1:6" hidden="1" x14ac:dyDescent="0.35">
      <c r="A42" s="2" t="s">
        <v>42</v>
      </c>
      <c r="B42" s="2" t="s">
        <v>67</v>
      </c>
      <c r="C42" s="3">
        <v>0.85</v>
      </c>
      <c r="D42" s="3">
        <v>0.87</v>
      </c>
      <c r="E42" s="3">
        <v>0.9</v>
      </c>
      <c r="F42" s="3">
        <v>0.93</v>
      </c>
    </row>
    <row r="43" spans="1:6" hidden="1" x14ac:dyDescent="0.35">
      <c r="A43" s="2" t="s">
        <v>43</v>
      </c>
      <c r="B43" s="2" t="s">
        <v>67</v>
      </c>
      <c r="C43" s="3">
        <v>0.92</v>
      </c>
      <c r="D43" s="3">
        <v>0.92</v>
      </c>
      <c r="E43" s="3">
        <v>0.92</v>
      </c>
      <c r="F43" s="3">
        <v>0.92</v>
      </c>
    </row>
    <row r="44" spans="1:6" hidden="1" x14ac:dyDescent="0.35">
      <c r="A44" s="2" t="s">
        <v>38</v>
      </c>
      <c r="B44" s="2" t="s">
        <v>68</v>
      </c>
      <c r="C44" s="3">
        <v>0.5</v>
      </c>
      <c r="D44" s="3">
        <v>0.6</v>
      </c>
      <c r="E44" s="3">
        <v>0.6</v>
      </c>
      <c r="F44" s="3">
        <v>0.6</v>
      </c>
    </row>
    <row r="45" spans="1:6" hidden="1" x14ac:dyDescent="0.35">
      <c r="A45" s="2" t="s">
        <v>39</v>
      </c>
      <c r="B45" s="2" t="s">
        <v>68</v>
      </c>
      <c r="C45" s="3">
        <v>0.1</v>
      </c>
      <c r="D45" s="3">
        <v>0.15</v>
      </c>
      <c r="E45" s="3">
        <v>0.15</v>
      </c>
      <c r="F45" s="3">
        <v>0.15</v>
      </c>
    </row>
    <row r="46" spans="1:6" hidden="1" x14ac:dyDescent="0.35">
      <c r="A46" s="2" t="s">
        <v>40</v>
      </c>
      <c r="B46" s="2" t="s">
        <v>68</v>
      </c>
      <c r="C46" s="3">
        <v>0.2</v>
      </c>
      <c r="D46" s="3">
        <v>0.15</v>
      </c>
      <c r="E46" s="3">
        <v>0.15</v>
      </c>
      <c r="F46" s="3">
        <v>0.15</v>
      </c>
    </row>
    <row r="47" spans="1:6" hidden="1" x14ac:dyDescent="0.35">
      <c r="A47" s="2" t="s">
        <v>41</v>
      </c>
      <c r="B47" s="2" t="s">
        <v>68</v>
      </c>
      <c r="C47" s="3">
        <v>0.2</v>
      </c>
      <c r="D47" s="3">
        <v>0.1</v>
      </c>
      <c r="E47" s="3">
        <v>0.1</v>
      </c>
      <c r="F47" s="3">
        <v>0.1</v>
      </c>
    </row>
    <row r="48" spans="1:6" hidden="1" x14ac:dyDescent="0.35">
      <c r="A48" s="2" t="s">
        <v>42</v>
      </c>
      <c r="B48" s="2" t="s">
        <v>68</v>
      </c>
      <c r="C48" s="3">
        <v>0.72</v>
      </c>
      <c r="D48" s="3">
        <v>0.75</v>
      </c>
      <c r="E48" s="3">
        <v>0.77</v>
      </c>
      <c r="F48" s="3">
        <v>0.8</v>
      </c>
    </row>
    <row r="49" spans="1:6" hidden="1" x14ac:dyDescent="0.35">
      <c r="A49" s="2" t="s">
        <v>43</v>
      </c>
      <c r="B49" s="2" t="s">
        <v>68</v>
      </c>
      <c r="C49" s="3">
        <v>0.95</v>
      </c>
      <c r="D49" s="3">
        <v>0.95</v>
      </c>
      <c r="E49" s="3">
        <v>0.95</v>
      </c>
      <c r="F49" s="3">
        <v>0.95</v>
      </c>
    </row>
  </sheetData>
  <autoFilter ref="A1:F49" xr:uid="{ADD32F46-8DCE-4048-AE35-65F99513777B}">
    <filterColumn colId="1">
      <filters>
        <filter val="NY"/>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99A6B-5BED-467D-9E5A-5EF65D5FC11A}">
  <sheetPr>
    <tabColor rgb="FFFF0000"/>
  </sheetPr>
  <dimension ref="A1:O132"/>
  <sheetViews>
    <sheetView topLeftCell="A62" zoomScale="80" zoomScaleNormal="80" workbookViewId="0">
      <selection activeCell="J65" sqref="J65"/>
    </sheetView>
  </sheetViews>
  <sheetFormatPr defaultColWidth="9.1796875" defaultRowHeight="14.5" x14ac:dyDescent="0.35"/>
  <cols>
    <col min="1" max="1" width="17.453125" style="6" customWidth="1"/>
    <col min="2" max="2" width="10.81640625" style="6" bestFit="1" customWidth="1"/>
    <col min="3" max="3" width="12.1796875" style="6" bestFit="1" customWidth="1"/>
    <col min="4" max="9" width="12.26953125" style="6" customWidth="1"/>
    <col min="10" max="10" width="11.54296875" style="6" bestFit="1" customWidth="1"/>
    <col min="11" max="15" width="10.54296875" style="6" bestFit="1" customWidth="1"/>
    <col min="16" max="16384" width="9.1796875" style="6"/>
  </cols>
  <sheetData>
    <row r="1" spans="1:15" ht="30" customHeight="1" x14ac:dyDescent="0.35">
      <c r="A1" s="43" t="s">
        <v>91</v>
      </c>
      <c r="B1" s="43"/>
      <c r="C1" s="43"/>
      <c r="D1" s="43"/>
      <c r="E1" s="43"/>
      <c r="F1" s="43"/>
      <c r="G1" s="43"/>
      <c r="H1" s="43"/>
      <c r="I1" s="43"/>
      <c r="J1" s="43"/>
      <c r="K1" s="43"/>
      <c r="L1" s="43"/>
      <c r="M1" s="43"/>
      <c r="N1" s="43"/>
      <c r="O1" s="43"/>
    </row>
    <row r="2" spans="1:15" x14ac:dyDescent="0.35">
      <c r="A2" s="34" t="s">
        <v>21</v>
      </c>
      <c r="B2" s="34" t="s">
        <v>6</v>
      </c>
      <c r="C2" s="34" t="s">
        <v>84</v>
      </c>
      <c r="D2" s="4" t="s">
        <v>28</v>
      </c>
      <c r="E2" s="4" t="s">
        <v>29</v>
      </c>
      <c r="F2" s="4" t="s">
        <v>30</v>
      </c>
      <c r="G2" s="4" t="s">
        <v>31</v>
      </c>
      <c r="H2" s="4" t="s">
        <v>32</v>
      </c>
      <c r="I2" s="4" t="s">
        <v>33</v>
      </c>
      <c r="J2" s="4" t="s">
        <v>22</v>
      </c>
      <c r="K2" s="4" t="s">
        <v>23</v>
      </c>
      <c r="L2" s="4" t="s">
        <v>24</v>
      </c>
      <c r="M2" s="4" t="s">
        <v>25</v>
      </c>
      <c r="N2" s="4" t="s">
        <v>26</v>
      </c>
      <c r="O2" s="4" t="s">
        <v>27</v>
      </c>
    </row>
    <row r="3" spans="1:15" x14ac:dyDescent="0.35">
      <c r="A3" s="7" t="s">
        <v>0</v>
      </c>
      <c r="B3" s="44" t="str">
        <f>CurrentYearData!$S$2</f>
        <v>MI</v>
      </c>
      <c r="C3" s="7" t="s">
        <v>14</v>
      </c>
      <c r="D3" s="32">
        <f>SUMIFS(CurrentYearData!D$2:D$54,CurrentYearData!$A$2:$A$54,Calculations!$A3,CurrentYearData!$C$2:$C$54,Calculations!$B$3,CurrentYearData!$B$2:$B$54,Calculations!$C3)</f>
        <v>753066</v>
      </c>
      <c r="E3" s="32">
        <f>SUMIFS(CurrentYearData!E$2:E$54,CurrentYearData!$A$2:$A$54,Calculations!$A3,CurrentYearData!$C$2:$C$54,Calculations!$B$3,CurrentYearData!$B$2:$B$54,Calculations!$C3)</f>
        <v>852656.00000000012</v>
      </c>
      <c r="F3" s="32">
        <f>SUMIFS(CurrentYearData!F$2:F$54,CurrentYearData!$A$2:$A$54,Calculations!$A3,CurrentYearData!$C$2:$C$54,Calculations!$B$3,CurrentYearData!$B$2:$B$54,Calculations!$C3)</f>
        <v>618949</v>
      </c>
      <c r="G3" s="32">
        <f>SUMIFS(CurrentYearData!G$2:G$54,CurrentYearData!$A$2:$A$54,Calculations!$A3,CurrentYearData!$C$2:$C$54,Calculations!$B$3,CurrentYearData!$B$2:$B$54,Calculations!$C3)</f>
        <v>721280</v>
      </c>
      <c r="H3" s="32">
        <f>SUMIFS(CurrentYearData!H$2:H$54,CurrentYearData!$A$2:$A$54,Calculations!$A3,CurrentYearData!$C$2:$C$54,Calculations!$B$3,CurrentYearData!$B$2:$B$54,Calculations!$C3)</f>
        <v>515660</v>
      </c>
      <c r="I3" s="32">
        <f>SUMIFS(CurrentYearData!I$2:I$54,CurrentYearData!$A$2:$A$54,Calculations!$A3,CurrentYearData!$C$2:$C$54,Calculations!$B$3,CurrentYearData!$B$2:$B$54,Calculations!$C3)</f>
        <v>429226</v>
      </c>
      <c r="J3" s="32">
        <f>SUMIFS(CurrentYearData!J$2:J$54,CurrentYearData!$A$2:$A$54,Calculations!$A3,CurrentYearData!$C$2:$C$54,Calculations!$B$3,CurrentYearData!$B$2:$B$54,Calculations!$C3)</f>
        <v>703800</v>
      </c>
      <c r="K3" s="32">
        <f>SUMIFS(CurrentYearData!K$2:K$54,CurrentYearData!$A$2:$A$54,Calculations!$A3,CurrentYearData!$C$2:$C$54,Calculations!$B$3,CurrentYearData!$B$2:$B$54,Calculations!$C3)</f>
        <v>761300</v>
      </c>
      <c r="L3" s="32">
        <f>SUMIFS(CurrentYearData!L$2:L$54,CurrentYearData!$A$2:$A$54,Calculations!$A3,CurrentYearData!$C$2:$C$54,Calculations!$B$3,CurrentYearData!$B$2:$B$54,Calculations!$C3)</f>
        <v>752100</v>
      </c>
      <c r="M3" s="32">
        <f>SUMIFS(CurrentYearData!M$2:M$54,CurrentYearData!$A$2:$A$54,Calculations!$A3,CurrentYearData!$C$2:$C$54,Calculations!$B$3,CurrentYearData!$B$2:$B$54,Calculations!$C3)</f>
        <v>736000</v>
      </c>
      <c r="N3" s="32">
        <f>SUMIFS(CurrentYearData!N$2:N$54,CurrentYearData!$A$2:$A$54,Calculations!$A3,CurrentYearData!$C$2:$C$54,Calculations!$B$3,CurrentYearData!$B$2:$B$54,Calculations!$C3)</f>
        <v>678500</v>
      </c>
      <c r="O3" s="32">
        <f>SUMIFS(CurrentYearData!O$2:O$54,CurrentYearData!$A$2:$A$54,Calculations!$A3,CurrentYearData!$C$2:$C$54,Calculations!$B$3,CurrentYearData!$B$2:$B$54,Calculations!$C3)</f>
        <v>692300</v>
      </c>
    </row>
    <row r="4" spans="1:15" x14ac:dyDescent="0.35">
      <c r="A4" s="7" t="s">
        <v>0</v>
      </c>
      <c r="B4" s="44" t="str">
        <f>CurrentYearData!$S$2</f>
        <v>MI</v>
      </c>
      <c r="C4" s="7" t="s">
        <v>20</v>
      </c>
      <c r="D4" s="32">
        <f>SUMIFS(CurrentYearData!D$2:D$54,CurrentYearData!$A$2:$A$54,Calculations!$A4,CurrentYearData!$C$2:$C$54,Calculations!$B$3,CurrentYearData!$B$2:$B$54,Calculations!$C4)</f>
        <v>744029.2080000001</v>
      </c>
      <c r="E4" s="32">
        <f>SUMIFS(CurrentYearData!E$2:E$54,CurrentYearData!$A$2:$A$54,Calculations!$A4,CurrentYearData!$C$2:$C$54,Calculations!$B$3,CurrentYearData!$B$2:$B$54,Calculations!$C4)</f>
        <v>874825.0560000001</v>
      </c>
      <c r="F4" s="32">
        <f>SUMIFS(CurrentYearData!F$2:F$54,CurrentYearData!$A$2:$A$54,Calculations!$A4,CurrentYearData!$C$2:$C$54,Calculations!$B$3,CurrentYearData!$B$2:$B$54,Calculations!$C4)</f>
        <v>453561.42599999998</v>
      </c>
      <c r="G4" s="32">
        <f>SUMIFS(CurrentYearData!G$2:G$54,CurrentYearData!$A$2:$A$54,Calculations!$A4,CurrentYearData!$C$2:$C$54,Calculations!$B$3,CurrentYearData!$B$2:$B$54,Calculations!$C4)</f>
        <v>678363.84</v>
      </c>
      <c r="H4" s="32">
        <f>SUMIFS(CurrentYearData!H$2:H$54,CurrentYearData!$A$2:$A$54,Calculations!$A4,CurrentYearData!$C$2:$C$54,Calculations!$B$3,CurrentYearData!$B$2:$B$54,Calculations!$C4)</f>
        <v>514370.85000000003</v>
      </c>
      <c r="I4" s="32">
        <f>SUMIFS(CurrentYearData!I$2:I$54,CurrentYearData!$A$2:$A$54,Calculations!$A4,CurrentYearData!$C$2:$C$54,Calculations!$B$3,CurrentYearData!$B$2:$B$54,Calculations!$C4)</f>
        <v>498152.935</v>
      </c>
      <c r="J4" s="32">
        <f>SUMIFS(CurrentYearData!J$2:J$54,CurrentYearData!$A$2:$A$54,Calculations!$A4,CurrentYearData!$C$2:$C$54,Calculations!$B$3,CurrentYearData!$B$2:$B$54,Calculations!$C4)</f>
        <v>695354.4</v>
      </c>
      <c r="K4" s="32">
        <f>SUMIFS(CurrentYearData!K$2:K$54,CurrentYearData!$A$2:$A$54,Calculations!$A4,CurrentYearData!$C$2:$C$54,Calculations!$B$3,CurrentYearData!$B$2:$B$54,Calculations!$C4)</f>
        <v>781093.8</v>
      </c>
      <c r="L4" s="32">
        <f>SUMIFS(CurrentYearData!L$2:L$54,CurrentYearData!$A$2:$A$54,Calculations!$A4,CurrentYearData!$C$2:$C$54,Calculations!$B$3,CurrentYearData!$B$2:$B$54,Calculations!$C4)</f>
        <v>657335.4</v>
      </c>
      <c r="M4" s="32">
        <f>SUMIFS(CurrentYearData!M$2:M$54,CurrentYearData!$A$2:$A$54,Calculations!$A4,CurrentYearData!$C$2:$C$54,Calculations!$B$3,CurrentYearData!$B$2:$B$54,Calculations!$C4)</f>
        <v>692208</v>
      </c>
      <c r="N4" s="32">
        <f>SUMIFS(CurrentYearData!N$2:N$54,CurrentYearData!$A$2:$A$54,Calculations!$A4,CurrentYearData!$C$2:$C$54,Calculations!$B$3,CurrentYearData!$B$2:$B$54,Calculations!$C4)</f>
        <v>676803.75</v>
      </c>
      <c r="O4" s="32">
        <f>SUMIFS(CurrentYearData!O$2:O$54,CurrentYearData!$A$2:$A$54,Calculations!$A4,CurrentYearData!$C$2:$C$54,Calculations!$B$3,CurrentYearData!$B$2:$B$54,Calculations!$C4)</f>
        <v>690569.25</v>
      </c>
    </row>
    <row r="5" spans="1:15" x14ac:dyDescent="0.35">
      <c r="A5" s="6" t="s">
        <v>1</v>
      </c>
      <c r="B5" s="44" t="str">
        <f>CurrentYearData!$S$2</f>
        <v>MI</v>
      </c>
      <c r="C5" s="7" t="s">
        <v>14</v>
      </c>
      <c r="D5" s="32">
        <f>SUMIFS(CurrentYearData!D$2:D$54,CurrentYearData!$A$2:$A$54,Calculations!$A5,CurrentYearData!$C$2:$C$54,Calculations!$B$3,CurrentYearData!$B$2:$B$54,Calculations!$C5)</f>
        <v>460472.49359999999</v>
      </c>
      <c r="E5" s="32">
        <f>SUMIFS(CurrentYearData!E$2:E$54,CurrentYearData!$A$2:$A$54,Calculations!$A5,CurrentYearData!$C$2:$C$54,Calculations!$B$3,CurrentYearData!$B$2:$B$54,Calculations!$C5)</f>
        <v>366176.38729411759</v>
      </c>
      <c r="F5" s="32">
        <f>SUMIFS(CurrentYearData!F$2:F$54,CurrentYearData!$A$2:$A$54,Calculations!$A5,CurrentYearData!$C$2:$C$54,Calculations!$B$3,CurrentYearData!$B$2:$B$54,Calculations!$C5)</f>
        <v>576698.33488235297</v>
      </c>
      <c r="G5" s="32">
        <f>SUMIFS(CurrentYearData!G$2:G$54,CurrentYearData!$A$2:$A$54,Calculations!$A5,CurrentYearData!$C$2:$C$54,Calculations!$B$3,CurrentYearData!$B$2:$B$54,Calculations!$C5)</f>
        <v>477601.31011764694</v>
      </c>
      <c r="H5" s="32">
        <f>SUMIFS(CurrentYearData!H$2:H$54,CurrentYearData!$A$2:$A$54,Calculations!$A5,CurrentYearData!$C$2:$C$54,Calculations!$B$3,CurrentYearData!$B$2:$B$54,Calculations!$C5)</f>
        <v>291949.25055882352</v>
      </c>
      <c r="I5" s="32">
        <f>SUMIFS(CurrentYearData!I$2:I$54,CurrentYearData!$A$2:$A$54,Calculations!$A5,CurrentYearData!$C$2:$C$54,Calculations!$B$3,CurrentYearData!$B$2:$B$54,Calculations!$C5)</f>
        <v>324453.80668235297</v>
      </c>
      <c r="J5" s="32">
        <f>SUMIFS(CurrentYearData!J$2:J$54,CurrentYearData!$A$2:$A$54,Calculations!$A5,CurrentYearData!$C$2:$C$54,Calculations!$B$3,CurrentYearData!$B$2:$B$54,Calculations!$C5)</f>
        <v>613277.24399999995</v>
      </c>
      <c r="K5" s="32">
        <f>SUMIFS(CurrentYearData!K$2:K$54,CurrentYearData!$A$2:$A$54,Calculations!$A5,CurrentYearData!$C$2:$C$54,Calculations!$B$3,CurrentYearData!$B$2:$B$54,Calculations!$C5)</f>
        <v>648444.88800000004</v>
      </c>
      <c r="L5" s="32">
        <f>SUMIFS(CurrentYearData!L$2:L$54,CurrentYearData!$A$2:$A$54,Calculations!$A5,CurrentYearData!$C$2:$C$54,Calculations!$B$3,CurrentYearData!$B$2:$B$54,Calculations!$C5)</f>
        <v>609201</v>
      </c>
      <c r="M5" s="32">
        <f>SUMIFS(CurrentYearData!M$2:M$54,CurrentYearData!$A$2:$A$54,Calculations!$A5,CurrentYearData!$C$2:$C$54,Calculations!$B$3,CurrentYearData!$B$2:$B$54,Calculations!$C5)</f>
        <v>672468.47999999998</v>
      </c>
      <c r="N5" s="32">
        <f>SUMIFS(CurrentYearData!N$2:N$54,CurrentYearData!$A$2:$A$54,Calculations!$A5,CurrentYearData!$C$2:$C$54,Calculations!$B$3,CurrentYearData!$B$2:$B$54,Calculations!$C5)</f>
        <v>585491.22</v>
      </c>
      <c r="O5" s="32">
        <f>SUMIFS(CurrentYearData!O$2:O$54,CurrentYearData!$A$2:$A$54,Calculations!$A5,CurrentYearData!$C$2:$C$54,Calculations!$B$3,CurrentYearData!$B$2:$B$54,Calculations!$C5)</f>
        <v>601885.62</v>
      </c>
    </row>
    <row r="6" spans="1:15" x14ac:dyDescent="0.35">
      <c r="A6" s="6" t="s">
        <v>1</v>
      </c>
      <c r="B6" s="44" t="str">
        <f>CurrentYearData!$S$2</f>
        <v>MI</v>
      </c>
      <c r="C6" s="7" t="s">
        <v>20</v>
      </c>
      <c r="D6" s="32">
        <f>SUMIFS(CurrentYearData!D$2:D$54,CurrentYearData!$A$2:$A$54,Calculations!$A6,CurrentYearData!$C$2:$C$54,Calculations!$B$3,CurrentYearData!$B$2:$B$54,Calculations!$C6)</f>
        <v>657817.848</v>
      </c>
      <c r="E6" s="32">
        <f>SUMIFS(CurrentYearData!E$2:E$54,CurrentYearData!$A$2:$A$54,Calculations!$A6,CurrentYearData!$C$2:$C$54,Calculations!$B$3,CurrentYearData!$B$2:$B$54,Calculations!$C6)</f>
        <v>523109.12470588234</v>
      </c>
      <c r="F6" s="32">
        <f>SUMIFS(CurrentYearData!F$2:F$54,CurrentYearData!$A$2:$A$54,Calculations!$A6,CurrentYearData!$C$2:$C$54,Calculations!$B$3,CurrentYearData!$B$2:$B$54,Calculations!$C6)</f>
        <v>423854.76411764702</v>
      </c>
      <c r="G6" s="32">
        <f>SUMIFS(CurrentYearData!G$2:G$54,CurrentYearData!$A$2:$A$54,Calculations!$A6,CurrentYearData!$C$2:$C$54,Calculations!$B$3,CurrentYearData!$B$2:$B$54,Calculations!$C6)</f>
        <v>482287.58588235301</v>
      </c>
      <c r="H6" s="32">
        <f>SUMIFS(CurrentYearData!H$2:H$54,CurrentYearData!$A$2:$A$54,Calculations!$A6,CurrentYearData!$C$2:$C$54,Calculations!$B$3,CurrentYearData!$B$2:$B$54,Calculations!$C6)</f>
        <v>417070.35794117645</v>
      </c>
      <c r="I6" s="32">
        <f>SUMIFS(CurrentYearData!I$2:I$54,CurrentYearData!$A$2:$A$54,Calculations!$A6,CurrentYearData!$C$2:$C$54,Calculations!$B$3,CurrentYearData!$B$2:$B$54,Calculations!$C6)</f>
        <v>463505.43811764714</v>
      </c>
      <c r="J6" s="32">
        <f>SUMIFS(CurrentYearData!J$2:J$54,CurrentYearData!$A$2:$A$54,Calculations!$A6,CurrentYearData!$C$2:$C$54,Calculations!$B$3,CurrentYearData!$B$2:$B$54,Calculations!$C6)</f>
        <v>607766.49</v>
      </c>
      <c r="K6" s="32">
        <f>SUMIFS(CurrentYearData!K$2:K$54,CurrentYearData!$A$2:$A$54,Calculations!$A6,CurrentYearData!$C$2:$C$54,Calculations!$B$3,CurrentYearData!$B$2:$B$54,Calculations!$C6)</f>
        <v>676947.96000000008</v>
      </c>
      <c r="L6" s="32">
        <f>SUMIFS(CurrentYearData!L$2:L$54,CurrentYearData!$A$2:$A$54,Calculations!$A6,CurrentYearData!$C$2:$C$54,Calculations!$B$3,CurrentYearData!$B$2:$B$54,Calculations!$C6)</f>
        <v>636615.04500000004</v>
      </c>
      <c r="M6" s="32">
        <f>SUMIFS(CurrentYearData!M$2:M$54,CurrentYearData!$A$2:$A$54,Calculations!$A6,CurrentYearData!$C$2:$C$54,Calculations!$B$3,CurrentYearData!$B$2:$B$54,Calculations!$C6)</f>
        <v>604108.79999999993</v>
      </c>
      <c r="N6" s="32">
        <f>SUMIFS(CurrentYearData!N$2:N$54,CurrentYearData!$A$2:$A$54,Calculations!$A6,CurrentYearData!$C$2:$C$54,Calculations!$B$3,CurrentYearData!$B$2:$B$54,Calculations!$C6)</f>
        <v>562713.97499999998</v>
      </c>
      <c r="O6" s="32">
        <f>SUMIFS(CurrentYearData!O$2:O$54,CurrentYearData!$A$2:$A$54,Calculations!$A6,CurrentYearData!$C$2:$C$54,Calculations!$B$3,CurrentYearData!$B$2:$B$54,Calculations!$C6)</f>
        <v>615593.16</v>
      </c>
    </row>
    <row r="7" spans="1:15" x14ac:dyDescent="0.35">
      <c r="A7" s="6" t="s">
        <v>2</v>
      </c>
      <c r="B7" s="44" t="str">
        <f>CurrentYearData!$S$2</f>
        <v>MI</v>
      </c>
      <c r="C7" s="7" t="s">
        <v>14</v>
      </c>
      <c r="D7" s="32">
        <f>SUMIFS(CurrentYearData!D$2:D$54,CurrentYearData!$A$2:$A$54,Calculations!$A7,CurrentYearData!$C$2:$C$54,Calculations!$B$3,CurrentYearData!$B$2:$B$54,Calculations!$C7)</f>
        <v>292593.50640000001</v>
      </c>
      <c r="E7" s="32">
        <f>SUMIFS(CurrentYearData!E$2:E$54,CurrentYearData!$A$2:$A$54,Calculations!$A7,CurrentYearData!$C$2:$C$54,Calculations!$B$3,CurrentYearData!$B$2:$B$54,Calculations!$C7)</f>
        <v>486479.61270588252</v>
      </c>
      <c r="F7" s="32">
        <f>SUMIFS(CurrentYearData!F$2:F$54,CurrentYearData!$A$2:$A$54,Calculations!$A7,CurrentYearData!$C$2:$C$54,Calculations!$B$3,CurrentYearData!$B$2:$B$54,Calculations!$C7)</f>
        <v>42250.665117647033</v>
      </c>
      <c r="G7" s="32">
        <f>SUMIFS(CurrentYearData!G$2:G$54,CurrentYearData!$A$2:$A$54,Calculations!$A7,CurrentYearData!$C$2:$C$54,Calculations!$B$3,CurrentYearData!$B$2:$B$54,Calculations!$C7)</f>
        <v>243678.68988235306</v>
      </c>
      <c r="H7" s="32">
        <f>SUMIFS(CurrentYearData!H$2:H$54,CurrentYearData!$A$2:$A$54,Calculations!$A7,CurrentYearData!$C$2:$C$54,Calculations!$B$3,CurrentYearData!$B$2:$B$54,Calculations!$C7)</f>
        <v>223710.74944117648</v>
      </c>
      <c r="I7" s="32">
        <f>SUMIFS(CurrentYearData!I$2:I$54,CurrentYearData!$A$2:$A$54,Calculations!$A7,CurrentYearData!$C$2:$C$54,Calculations!$B$3,CurrentYearData!$B$2:$B$54,Calculations!$C7)</f>
        <v>104772.19331764703</v>
      </c>
      <c r="J7" s="32">
        <f>SUMIFS(CurrentYearData!J$2:J$54,CurrentYearData!$A$2:$A$54,Calculations!$A7,CurrentYearData!$C$2:$C$54,Calculations!$B$3,CurrentYearData!$B$2:$B$54,Calculations!$C7)</f>
        <v>90522.756000000052</v>
      </c>
      <c r="K7" s="32">
        <f>SUMIFS(CurrentYearData!K$2:K$54,CurrentYearData!$A$2:$A$54,Calculations!$A7,CurrentYearData!$C$2:$C$54,Calculations!$B$3,CurrentYearData!$B$2:$B$54,Calculations!$C7)</f>
        <v>112855.11199999996</v>
      </c>
      <c r="L7" s="32">
        <f>SUMIFS(CurrentYearData!L$2:L$54,CurrentYearData!$A$2:$A$54,Calculations!$A7,CurrentYearData!$C$2:$C$54,Calculations!$B$3,CurrentYearData!$B$2:$B$54,Calculations!$C7)</f>
        <v>142899</v>
      </c>
      <c r="M7" s="32">
        <f>SUMIFS(CurrentYearData!M$2:M$54,CurrentYearData!$A$2:$A$54,Calculations!$A7,CurrentYearData!$C$2:$C$54,Calculations!$B$3,CurrentYearData!$B$2:$B$54,Calculations!$C7)</f>
        <v>63531.520000000019</v>
      </c>
      <c r="N7" s="32">
        <f>SUMIFS(CurrentYearData!N$2:N$54,CurrentYearData!$A$2:$A$54,Calculations!$A7,CurrentYearData!$C$2:$C$54,Calculations!$B$3,CurrentYearData!$B$2:$B$54,Calculations!$C7)</f>
        <v>93008.780000000028</v>
      </c>
      <c r="O7" s="32">
        <f>SUMIFS(CurrentYearData!O$2:O$54,CurrentYearData!$A$2:$A$54,Calculations!$A7,CurrentYearData!$C$2:$C$54,Calculations!$B$3,CurrentYearData!$B$2:$B$54,Calculations!$C7)</f>
        <v>90414.38</v>
      </c>
    </row>
    <row r="8" spans="1:15" x14ac:dyDescent="0.35">
      <c r="A8" s="6" t="s">
        <v>2</v>
      </c>
      <c r="B8" s="44" t="str">
        <f>CurrentYearData!$S$2</f>
        <v>MI</v>
      </c>
      <c r="C8" s="7" t="s">
        <v>20</v>
      </c>
      <c r="D8" s="32">
        <f>SUMIFS(CurrentYearData!D$2:D$54,CurrentYearData!$A$2:$A$54,Calculations!$A8,CurrentYearData!$C$2:$C$54,Calculations!$B$3,CurrentYearData!$B$2:$B$54,Calculations!$C8)</f>
        <v>86211.360000000102</v>
      </c>
      <c r="E8" s="32">
        <f>SUMIFS(CurrentYearData!E$2:E$54,CurrentYearData!$A$2:$A$54,Calculations!$A8,CurrentYearData!$C$2:$C$54,Calculations!$B$3,CurrentYearData!$B$2:$B$54,Calculations!$C8)</f>
        <v>351715.93129411776</v>
      </c>
      <c r="F8" s="32">
        <f>SUMIFS(CurrentYearData!F$2:F$54,CurrentYearData!$A$2:$A$54,Calculations!$A8,CurrentYearData!$C$2:$C$54,Calculations!$B$3,CurrentYearData!$B$2:$B$54,Calculations!$C8)</f>
        <v>29706.661882352957</v>
      </c>
      <c r="G8" s="32">
        <f>SUMIFS(CurrentYearData!G$2:G$54,CurrentYearData!$A$2:$A$54,Calculations!$A8,CurrentYearData!$C$2:$C$54,Calculations!$B$3,CurrentYearData!$B$2:$B$54,Calculations!$C8)</f>
        <v>196076.25411764695</v>
      </c>
      <c r="H8" s="32">
        <f>SUMIFS(CurrentYearData!H$2:H$54,CurrentYearData!$A$2:$A$54,Calculations!$A8,CurrentYearData!$C$2:$C$54,Calculations!$B$3,CurrentYearData!$B$2:$B$54,Calculations!$C8)</f>
        <v>97300.492058823584</v>
      </c>
      <c r="I8" s="32">
        <f>SUMIFS(CurrentYearData!I$2:I$54,CurrentYearData!$A$2:$A$54,Calculations!$A8,CurrentYearData!$C$2:$C$54,Calculations!$B$3,CurrentYearData!$B$2:$B$54,Calculations!$C8)</f>
        <v>34647.496882352862</v>
      </c>
      <c r="J8" s="32">
        <f>SUMIFS(CurrentYearData!J$2:J$54,CurrentYearData!$A$2:$A$54,Calculations!$A8,CurrentYearData!$C$2:$C$54,Calculations!$B$3,CurrentYearData!$B$2:$B$54,Calculations!$C8)</f>
        <v>87587.910000000033</v>
      </c>
      <c r="K8" s="32">
        <f>SUMIFS(CurrentYearData!K$2:K$54,CurrentYearData!$A$2:$A$54,Calculations!$A8,CurrentYearData!$C$2:$C$54,Calculations!$B$3,CurrentYearData!$B$2:$B$54,Calculations!$C8)</f>
        <v>104145.83999999997</v>
      </c>
      <c r="L8" s="32">
        <f>SUMIFS(CurrentYearData!L$2:L$54,CurrentYearData!$A$2:$A$54,Calculations!$A8,CurrentYearData!$C$2:$C$54,Calculations!$B$3,CurrentYearData!$B$2:$B$54,Calculations!$C8)</f>
        <v>20720.354999999981</v>
      </c>
      <c r="M8" s="32">
        <f>SUMIFS(CurrentYearData!M$2:M$54,CurrentYearData!$A$2:$A$54,Calculations!$A8,CurrentYearData!$C$2:$C$54,Calculations!$B$3,CurrentYearData!$B$2:$B$54,Calculations!$C8)</f>
        <v>88099.20000000007</v>
      </c>
      <c r="N8" s="32">
        <f>SUMIFS(CurrentYearData!N$2:N$54,CurrentYearData!$A$2:$A$54,Calculations!$A8,CurrentYearData!$C$2:$C$54,Calculations!$B$3,CurrentYearData!$B$2:$B$54,Calculations!$C8)</f>
        <v>114089.77500000002</v>
      </c>
      <c r="O8" s="32">
        <f>SUMIFS(CurrentYearData!O$2:O$54,CurrentYearData!$A$2:$A$54,Calculations!$A8,CurrentYearData!$C$2:$C$54,Calculations!$B$3,CurrentYearData!$B$2:$B$54,Calculations!$C8)</f>
        <v>74976.089999999967</v>
      </c>
    </row>
    <row r="10" spans="1:15" x14ac:dyDescent="0.35">
      <c r="A10" s="7" t="str">
        <f>CurrentYearData!R13</f>
        <v>Expense</v>
      </c>
      <c r="B10" s="44" t="str">
        <f>B7</f>
        <v>MI</v>
      </c>
      <c r="C10" s="7" t="s">
        <v>14</v>
      </c>
      <c r="D10" s="56">
        <f>SUMIFS(CurrentYearData!D$2:D$54,CurrentYearData!$A$2:$A$54,Calculations!$A10,CurrentYearData!$C$2:$C$54,Calculations!$B$3,CurrentYearData!$B$2:$B$54,Calculations!$C10)</f>
        <v>460472.49359999999</v>
      </c>
      <c r="E10" s="56">
        <f>SUMIFS(CurrentYearData!E$2:E$54,CurrentYearData!$A$2:$A$54,Calculations!$A10,CurrentYearData!$C$2:$C$54,Calculations!$B$3,CurrentYearData!$B$2:$B$54,Calculations!$C10)</f>
        <v>366176.38729411759</v>
      </c>
      <c r="F10" s="56">
        <f>SUMIFS(CurrentYearData!F$2:F$54,CurrentYearData!$A$2:$A$54,Calculations!$A10,CurrentYearData!$C$2:$C$54,Calculations!$B$3,CurrentYearData!$B$2:$B$54,Calculations!$C10)</f>
        <v>576698.33488235297</v>
      </c>
      <c r="G10" s="56">
        <f>SUMIFS(CurrentYearData!G$2:G$54,CurrentYearData!$A$2:$A$54,Calculations!$A10,CurrentYearData!$C$2:$C$54,Calculations!$B$3,CurrentYearData!$B$2:$B$54,Calculations!$C10)</f>
        <v>477601.31011764694</v>
      </c>
      <c r="H10" s="56">
        <f>SUMIFS(CurrentYearData!H$2:H$54,CurrentYearData!$A$2:$A$54,Calculations!$A10,CurrentYearData!$C$2:$C$54,Calculations!$B$3,CurrentYearData!$B$2:$B$54,Calculations!$C10)</f>
        <v>291949.25055882352</v>
      </c>
      <c r="I10" s="56">
        <f>SUMIFS(CurrentYearData!I$2:I$54,CurrentYearData!$A$2:$A$54,Calculations!$A10,CurrentYearData!$C$2:$C$54,Calculations!$B$3,CurrentYearData!$B$2:$B$54,Calculations!$C10)</f>
        <v>324453.80668235297</v>
      </c>
      <c r="J10" s="56">
        <f>SUMIFS(CurrentYearData!J$2:J$54,CurrentYearData!$A$2:$A$54,Calculations!$A10,CurrentYearData!$C$2:$C$54,Calculations!$B$3,CurrentYearData!$B$2:$B$54,Calculations!$C10)</f>
        <v>613277.24399999995</v>
      </c>
      <c r="K10" s="56">
        <f>SUMIFS(CurrentYearData!K$2:K$54,CurrentYearData!$A$2:$A$54,Calculations!$A10,CurrentYearData!$C$2:$C$54,Calculations!$B$3,CurrentYearData!$B$2:$B$54,Calculations!$C10)</f>
        <v>648444.88800000004</v>
      </c>
      <c r="L10" s="56">
        <f>SUMIFS(CurrentYearData!L$2:L$54,CurrentYearData!$A$2:$A$54,Calculations!$A10,CurrentYearData!$C$2:$C$54,Calculations!$B$3,CurrentYearData!$B$2:$B$54,Calculations!$C10)</f>
        <v>609201</v>
      </c>
      <c r="M10" s="56">
        <f>SUMIFS(CurrentYearData!M$2:M$54,CurrentYearData!$A$2:$A$54,Calculations!$A10,CurrentYearData!$C$2:$C$54,Calculations!$B$3,CurrentYearData!$B$2:$B$54,Calculations!$C10)</f>
        <v>672468.47999999998</v>
      </c>
      <c r="N10" s="56">
        <f>SUMIFS(CurrentYearData!N$2:N$54,CurrentYearData!$A$2:$A$54,Calculations!$A10,CurrentYearData!$C$2:$C$54,Calculations!$B$3,CurrentYearData!$B$2:$B$54,Calculations!$C10)</f>
        <v>585491.22</v>
      </c>
      <c r="O10" s="56">
        <f>SUMIFS(CurrentYearData!O$2:O$54,CurrentYearData!$A$2:$A$54,Calculations!$A10,CurrentYearData!$C$2:$C$54,Calculations!$B$3,CurrentYearData!$B$2:$B$54,Calculations!$C10)</f>
        <v>601885.62</v>
      </c>
    </row>
    <row r="11" spans="1:15" x14ac:dyDescent="0.35">
      <c r="A11" s="7" t="str">
        <f>CurrentYearData!R13</f>
        <v>Expense</v>
      </c>
      <c r="B11" s="44" t="str">
        <f>B8</f>
        <v>MI</v>
      </c>
      <c r="C11" s="7" t="s">
        <v>20</v>
      </c>
      <c r="D11" s="56">
        <f>SUMIFS(CurrentYearData!D$2:D$54,CurrentYearData!$A$2:$A$54,Calculations!$A11,CurrentYearData!$C$2:$C$54,Calculations!$B$3,CurrentYearData!$B$2:$B$54,Calculations!$C11)</f>
        <v>657817.848</v>
      </c>
      <c r="E11" s="56">
        <f>SUMIFS(CurrentYearData!E$2:E$54,CurrentYearData!$A$2:$A$54,Calculations!$A11,CurrentYearData!$C$2:$C$54,Calculations!$B$3,CurrentYearData!$B$2:$B$54,Calculations!$C11)</f>
        <v>523109.12470588234</v>
      </c>
      <c r="F11" s="56">
        <f>SUMIFS(CurrentYearData!F$2:F$54,CurrentYearData!$A$2:$A$54,Calculations!$A11,CurrentYearData!$C$2:$C$54,Calculations!$B$3,CurrentYearData!$B$2:$B$54,Calculations!$C11)</f>
        <v>423854.76411764702</v>
      </c>
      <c r="G11" s="56">
        <f>SUMIFS(CurrentYearData!G$2:G$54,CurrentYearData!$A$2:$A$54,Calculations!$A11,CurrentYearData!$C$2:$C$54,Calculations!$B$3,CurrentYearData!$B$2:$B$54,Calculations!$C11)</f>
        <v>482287.58588235301</v>
      </c>
      <c r="H11" s="56">
        <f>SUMIFS(CurrentYearData!H$2:H$54,CurrentYearData!$A$2:$A$54,Calculations!$A11,CurrentYearData!$C$2:$C$54,Calculations!$B$3,CurrentYearData!$B$2:$B$54,Calculations!$C11)</f>
        <v>417070.35794117645</v>
      </c>
      <c r="I11" s="56">
        <f>SUMIFS(CurrentYearData!I$2:I$54,CurrentYearData!$A$2:$A$54,Calculations!$A11,CurrentYearData!$C$2:$C$54,Calculations!$B$3,CurrentYearData!$B$2:$B$54,Calculations!$C11)</f>
        <v>463505.43811764714</v>
      </c>
      <c r="J11" s="56">
        <f>SUMIFS(CurrentYearData!J$2:J$54,CurrentYearData!$A$2:$A$54,Calculations!$A11,CurrentYearData!$C$2:$C$54,Calculations!$B$3,CurrentYearData!$B$2:$B$54,Calculations!$C11)</f>
        <v>607766.49</v>
      </c>
      <c r="K11" s="56">
        <f>SUMIFS(CurrentYearData!K$2:K$54,CurrentYearData!$A$2:$A$54,Calculations!$A11,CurrentYearData!$C$2:$C$54,Calculations!$B$3,CurrentYearData!$B$2:$B$54,Calculations!$C11)</f>
        <v>676947.96000000008</v>
      </c>
      <c r="L11" s="56">
        <f>SUMIFS(CurrentYearData!L$2:L$54,CurrentYearData!$A$2:$A$54,Calculations!$A11,CurrentYearData!$C$2:$C$54,Calculations!$B$3,CurrentYearData!$B$2:$B$54,Calculations!$C11)</f>
        <v>636615.04500000004</v>
      </c>
      <c r="M11" s="56">
        <f>SUMIFS(CurrentYearData!M$2:M$54,CurrentYearData!$A$2:$A$54,Calculations!$A11,CurrentYearData!$C$2:$C$54,Calculations!$B$3,CurrentYearData!$B$2:$B$54,Calculations!$C11)</f>
        <v>604108.79999999993</v>
      </c>
      <c r="N11" s="56">
        <f>SUMIFS(CurrentYearData!N$2:N$54,CurrentYearData!$A$2:$A$54,Calculations!$A11,CurrentYearData!$C$2:$C$54,Calculations!$B$3,CurrentYearData!$B$2:$B$54,Calculations!$C11)</f>
        <v>562713.97499999998</v>
      </c>
      <c r="O11" s="56">
        <f>SUMIFS(CurrentYearData!O$2:O$54,CurrentYearData!$A$2:$A$54,Calculations!$A11,CurrentYearData!$C$2:$C$54,Calculations!$B$3,CurrentYearData!$B$2:$B$54,Calculations!$C11)</f>
        <v>615593.16</v>
      </c>
    </row>
    <row r="14" spans="1:15" ht="26" x14ac:dyDescent="0.35">
      <c r="A14" s="43" t="s">
        <v>85</v>
      </c>
      <c r="B14" s="43"/>
      <c r="C14" s="43"/>
      <c r="D14" s="43"/>
      <c r="E14" s="43"/>
      <c r="F14" s="43"/>
      <c r="G14" s="43"/>
      <c r="H14" s="43"/>
      <c r="I14" s="43"/>
      <c r="J14" s="43"/>
      <c r="K14" s="43"/>
      <c r="L14" s="43"/>
      <c r="M14" s="43"/>
      <c r="N14" s="43"/>
      <c r="O14" s="43"/>
    </row>
    <row r="15" spans="1:15" x14ac:dyDescent="0.35">
      <c r="A15" s="34" t="s">
        <v>21</v>
      </c>
      <c r="B15" s="34" t="s">
        <v>6</v>
      </c>
      <c r="C15" s="34"/>
      <c r="D15" s="4" t="s">
        <v>28</v>
      </c>
      <c r="E15" s="4" t="s">
        <v>29</v>
      </c>
      <c r="F15" s="4" t="s">
        <v>30</v>
      </c>
      <c r="G15" s="4" t="s">
        <v>31</v>
      </c>
      <c r="H15" s="4" t="s">
        <v>32</v>
      </c>
      <c r="I15" s="4" t="s">
        <v>33</v>
      </c>
      <c r="J15" s="4" t="s">
        <v>22</v>
      </c>
      <c r="K15" s="4" t="s">
        <v>23</v>
      </c>
      <c r="L15" s="4" t="s">
        <v>24</v>
      </c>
      <c r="M15" s="4" t="s">
        <v>25</v>
      </c>
      <c r="N15" s="4" t="s">
        <v>26</v>
      </c>
      <c r="O15" s="4" t="s">
        <v>27</v>
      </c>
    </row>
    <row r="16" spans="1:15" x14ac:dyDescent="0.35">
      <c r="A16" s="6" t="s">
        <v>34</v>
      </c>
      <c r="B16" s="44" t="str">
        <f>CurrentYearData!$S$2</f>
        <v>MI</v>
      </c>
      <c r="D16" s="33">
        <f>SUMPRODUCT(('HR &amp; Campaign'!$A$2:$A$17=Calculations!$A16)*('HR &amp; Campaign'!$B$2:$B$17=Calculations!$B$16)*('HR &amp; Campaign'!$C$1:$N$1=Calculations!D$15)*('HR &amp; Campaign'!$C$2:$N$17))</f>
        <v>-6</v>
      </c>
      <c r="E16" s="33">
        <f>SUMPRODUCT(('HR &amp; Campaign'!$A$2:$A$17=Calculations!$A16)*('HR &amp; Campaign'!$B$2:$B$17=Calculations!$B$16)*('HR &amp; Campaign'!$C$1:$N$1=Calculations!E$15)*('HR &amp; Campaign'!$C$2:$N$17))</f>
        <v>-5</v>
      </c>
      <c r="F16" s="33">
        <f>SUMPRODUCT(('HR &amp; Campaign'!$A$2:$A$17=Calculations!$A16)*('HR &amp; Campaign'!$B$2:$B$17=Calculations!$B$16)*('HR &amp; Campaign'!$C$1:$N$1=Calculations!F$15)*('HR &amp; Campaign'!$C$2:$N$17))</f>
        <v>-4</v>
      </c>
      <c r="G16" s="33">
        <f>SUMPRODUCT(('HR &amp; Campaign'!$A$2:$A$17=Calculations!$A16)*('HR &amp; Campaign'!$B$2:$B$17=Calculations!$B$16)*('HR &amp; Campaign'!$C$1:$N$1=Calculations!G$15)*('HR &amp; Campaign'!$C$2:$N$17))</f>
        <v>-3</v>
      </c>
      <c r="H16" s="33">
        <f>SUMPRODUCT(('HR &amp; Campaign'!$A$2:$A$17=Calculations!$A16)*('HR &amp; Campaign'!$B$2:$B$17=Calculations!$B$16)*('HR &amp; Campaign'!$C$1:$N$1=Calculations!H$15)*('HR &amp; Campaign'!$C$2:$N$17))</f>
        <v>-3</v>
      </c>
      <c r="I16" s="33">
        <f>SUMPRODUCT(('HR &amp; Campaign'!$A$2:$A$17=Calculations!$A16)*('HR &amp; Campaign'!$B$2:$B$17=Calculations!$B$16)*('HR &amp; Campaign'!$C$1:$N$1=Calculations!I$15)*('HR &amp; Campaign'!$C$2:$N$17))</f>
        <v>-1</v>
      </c>
      <c r="J16" s="33">
        <f>SUMPRODUCT(('HR &amp; Campaign'!$A$2:$A$17=Calculations!$A16)*('HR &amp; Campaign'!$B$2:$B$17=Calculations!$B$16)*('HR &amp; Campaign'!$C$1:$N$1=Calculations!J$15)*('HR &amp; Campaign'!$C$2:$N$17))</f>
        <v>-4</v>
      </c>
      <c r="K16" s="33">
        <f>SUMPRODUCT(('HR &amp; Campaign'!$A$2:$A$17=Calculations!$A16)*('HR &amp; Campaign'!$B$2:$B$17=Calculations!$B$16)*('HR &amp; Campaign'!$C$1:$N$1=Calculations!K$15)*('HR &amp; Campaign'!$C$2:$N$17))</f>
        <v>-1</v>
      </c>
      <c r="L16" s="33">
        <f>SUMPRODUCT(('HR &amp; Campaign'!$A$2:$A$17=Calculations!$A16)*('HR &amp; Campaign'!$B$2:$B$17=Calculations!$B$16)*('HR &amp; Campaign'!$C$1:$N$1=Calculations!L$15)*('HR &amp; Campaign'!$C$2:$N$17))</f>
        <v>-3</v>
      </c>
      <c r="M16" s="33">
        <f>SUMPRODUCT(('HR &amp; Campaign'!$A$2:$A$17=Calculations!$A16)*('HR &amp; Campaign'!$B$2:$B$17=Calculations!$B$16)*('HR &amp; Campaign'!$C$1:$N$1=Calculations!M$15)*('HR &amp; Campaign'!$C$2:$N$17))</f>
        <v>-2</v>
      </c>
      <c r="N16" s="33">
        <f>SUMPRODUCT(('HR &amp; Campaign'!$A$2:$A$17=Calculations!$A16)*('HR &amp; Campaign'!$B$2:$B$17=Calculations!$B$16)*('HR &amp; Campaign'!$C$1:$N$1=Calculations!N$15)*('HR &amp; Campaign'!$C$2:$N$17))</f>
        <v>-1</v>
      </c>
      <c r="O16" s="33">
        <f>SUMPRODUCT(('HR &amp; Campaign'!$A$2:$A$17=Calculations!$A16)*('HR &amp; Campaign'!$B$2:$B$17=Calculations!$B$16)*('HR &amp; Campaign'!$C$1:$N$1=Calculations!O$15)*('HR &amp; Campaign'!$C$2:$N$17))</f>
        <v>-7</v>
      </c>
    </row>
    <row r="17" spans="1:15" x14ac:dyDescent="0.35">
      <c r="A17" s="6" t="s">
        <v>35</v>
      </c>
      <c r="B17" s="44" t="str">
        <f>CurrentYearData!$S$2</f>
        <v>MI</v>
      </c>
      <c r="D17" s="33">
        <f>SUMPRODUCT(('HR &amp; Campaign'!$A$2:$A$17=Calculations!$A17)*('HR &amp; Campaign'!$B$2:$B$17=Calculations!$B$16)*('HR &amp; Campaign'!$C$1:$N$1=Calculations!D$15)*('HR &amp; Campaign'!$C$2:$N$17))</f>
        <v>4</v>
      </c>
      <c r="E17" s="33">
        <f>SUMPRODUCT(('HR &amp; Campaign'!$A$2:$A$17=Calculations!$A17)*('HR &amp; Campaign'!$B$2:$B$17=Calculations!$B$16)*('HR &amp; Campaign'!$C$1:$N$1=Calculations!E$15)*('HR &amp; Campaign'!$C$2:$N$17))</f>
        <v>5</v>
      </c>
      <c r="F17" s="33">
        <f>SUMPRODUCT(('HR &amp; Campaign'!$A$2:$A$17=Calculations!$A17)*('HR &amp; Campaign'!$B$2:$B$17=Calculations!$B$16)*('HR &amp; Campaign'!$C$1:$N$1=Calculations!F$15)*('HR &amp; Campaign'!$C$2:$N$17))</f>
        <v>6</v>
      </c>
      <c r="G17" s="33">
        <f>SUMPRODUCT(('HR &amp; Campaign'!$A$2:$A$17=Calculations!$A17)*('HR &amp; Campaign'!$B$2:$B$17=Calculations!$B$16)*('HR &amp; Campaign'!$C$1:$N$1=Calculations!G$15)*('HR &amp; Campaign'!$C$2:$N$17))</f>
        <v>2</v>
      </c>
      <c r="H17" s="33">
        <f>SUMPRODUCT(('HR &amp; Campaign'!$A$2:$A$17=Calculations!$A17)*('HR &amp; Campaign'!$B$2:$B$17=Calculations!$B$16)*('HR &amp; Campaign'!$C$1:$N$1=Calculations!H$15)*('HR &amp; Campaign'!$C$2:$N$17))</f>
        <v>3</v>
      </c>
      <c r="I17" s="33">
        <f>SUMPRODUCT(('HR &amp; Campaign'!$A$2:$A$17=Calculations!$A17)*('HR &amp; Campaign'!$B$2:$B$17=Calculations!$B$16)*('HR &amp; Campaign'!$C$1:$N$1=Calculations!I$15)*('HR &amp; Campaign'!$C$2:$N$17))</f>
        <v>4</v>
      </c>
      <c r="J17" s="33">
        <f>SUMPRODUCT(('HR &amp; Campaign'!$A$2:$A$17=Calculations!$A17)*('HR &amp; Campaign'!$B$2:$B$17=Calculations!$B$16)*('HR &amp; Campaign'!$C$1:$N$1=Calculations!J$15)*('HR &amp; Campaign'!$C$2:$N$17))</f>
        <v>7</v>
      </c>
      <c r="K17" s="33">
        <f>SUMPRODUCT(('HR &amp; Campaign'!$A$2:$A$17=Calculations!$A17)*('HR &amp; Campaign'!$B$2:$B$17=Calculations!$B$16)*('HR &amp; Campaign'!$C$1:$N$1=Calculations!K$15)*('HR &amp; Campaign'!$C$2:$N$17))</f>
        <v>5</v>
      </c>
      <c r="L17" s="33">
        <f>SUMPRODUCT(('HR &amp; Campaign'!$A$2:$A$17=Calculations!$A17)*('HR &amp; Campaign'!$B$2:$B$17=Calculations!$B$16)*('HR &amp; Campaign'!$C$1:$N$1=Calculations!L$15)*('HR &amp; Campaign'!$C$2:$N$17))</f>
        <v>4</v>
      </c>
      <c r="M17" s="33">
        <f>SUMPRODUCT(('HR &amp; Campaign'!$A$2:$A$17=Calculations!$A17)*('HR &amp; Campaign'!$B$2:$B$17=Calculations!$B$16)*('HR &amp; Campaign'!$C$1:$N$1=Calculations!M$15)*('HR &amp; Campaign'!$C$2:$N$17))</f>
        <v>6</v>
      </c>
      <c r="N17" s="33">
        <f>SUMPRODUCT(('HR &amp; Campaign'!$A$2:$A$17=Calculations!$A17)*('HR &amp; Campaign'!$B$2:$B$17=Calculations!$B$16)*('HR &amp; Campaign'!$C$1:$N$1=Calculations!N$15)*('HR &amp; Campaign'!$C$2:$N$17))</f>
        <v>6</v>
      </c>
      <c r="O17" s="33">
        <f>SUMPRODUCT(('HR &amp; Campaign'!$A$2:$A$17=Calculations!$A17)*('HR &amp; Campaign'!$B$2:$B$17=Calculations!$B$16)*('HR &amp; Campaign'!$C$1:$N$1=Calculations!O$15)*('HR &amp; Campaign'!$C$2:$N$17))</f>
        <v>4</v>
      </c>
    </row>
    <row r="20" spans="1:15" ht="26" x14ac:dyDescent="0.35">
      <c r="A20" s="43" t="s">
        <v>90</v>
      </c>
      <c r="B20" s="43"/>
      <c r="C20" s="43"/>
      <c r="D20" s="43"/>
      <c r="E20" s="43"/>
      <c r="F20" s="43"/>
      <c r="G20" s="43"/>
      <c r="H20" s="43"/>
      <c r="I20" s="43"/>
      <c r="J20" s="43"/>
    </row>
    <row r="21" spans="1:15" x14ac:dyDescent="0.35">
      <c r="A21" s="34" t="s">
        <v>78</v>
      </c>
      <c r="B21" s="34" t="s">
        <v>6</v>
      </c>
      <c r="C21" s="34">
        <f>PreviousYearData!D1</f>
        <v>2014</v>
      </c>
      <c r="D21" s="34">
        <f>PreviousYearData!E1</f>
        <v>2015</v>
      </c>
      <c r="E21" s="34">
        <f>PreviousYearData!F1</f>
        <v>2016</v>
      </c>
      <c r="F21" s="34">
        <f>PreviousYearData!G1</f>
        <v>2017</v>
      </c>
      <c r="G21" s="34">
        <f>PreviousYearData!H1</f>
        <v>2018</v>
      </c>
      <c r="H21" s="34">
        <f>PreviousYearData!I1</f>
        <v>2019</v>
      </c>
      <c r="I21" s="34">
        <f>PreviousYearData!J1</f>
        <v>2020</v>
      </c>
      <c r="J21" s="34">
        <f>PreviousYearData!K1</f>
        <v>2021</v>
      </c>
    </row>
    <row r="22" spans="1:15" x14ac:dyDescent="0.35">
      <c r="A22" s="7" t="s">
        <v>7</v>
      </c>
      <c r="B22" s="44" t="str">
        <f>CurrentYearData!$S$2</f>
        <v>MI</v>
      </c>
      <c r="C22" s="56">
        <f>SUMPRODUCT((PreviousYearData!$A$2:$A$41=Calculations!$A22)*(PreviousYearData!$D$1:$K$1=Calculations!C$21) *(PreviousYearData!$C$2:$C$41=Calculations!$B$22)*(PreviousYearData!$D$2:$K$41))</f>
        <v>722972.8</v>
      </c>
      <c r="D22" s="56">
        <f>SUMPRODUCT((PreviousYearData!$A$2:$A$41=Calculations!$A22)*(PreviousYearData!$D$1:$K$1=Calculations!D$21) *(PreviousYearData!$C$2:$C$41=Calculations!$B$22)*(PreviousYearData!$D$2:$K$41))</f>
        <v>834359.04</v>
      </c>
      <c r="E22" s="56">
        <f>SUMPRODUCT((PreviousYearData!$A$2:$A$41=Calculations!$A22)*(PreviousYearData!$D$1:$K$1=Calculations!E$21) *(PreviousYearData!$C$2:$C$41=Calculations!$B$22)*(PreviousYearData!$D$2:$K$41))</f>
        <v>942549.99999999988</v>
      </c>
      <c r="F22" s="56">
        <f>SUMPRODUCT((PreviousYearData!$A$2:$A$41=Calculations!$A22)*(PreviousYearData!$D$1:$K$1=Calculations!F$21) *(PreviousYearData!$C$2:$C$41=Calculations!$B$22)*(PreviousYearData!$D$2:$K$41))</f>
        <v>903716</v>
      </c>
      <c r="G22" s="56">
        <f>SUMPRODUCT((PreviousYearData!$A$2:$A$41=Calculations!$A22)*(PreviousYearData!$D$1:$K$1=Calculations!G$21) *(PreviousYearData!$C$2:$C$41=Calculations!$B$22)*(PreviousYearData!$D$2:$K$41))</f>
        <v>927065.59999999998</v>
      </c>
      <c r="H22" s="56">
        <f>SUMPRODUCT((PreviousYearData!$A$2:$A$41=Calculations!$A22)*(PreviousYearData!$D$1:$K$1=Calculations!H$21) *(PreviousYearData!$C$2:$C$41=Calculations!$B$22)*(PreviousYearData!$D$2:$K$41))</f>
        <v>1346500</v>
      </c>
      <c r="I22" s="56">
        <f>SUMPRODUCT((PreviousYearData!$A$2:$A$41=Calculations!$A22)*(PreviousYearData!$D$1:$K$1=Calculations!I$21) *(PreviousYearData!$C$2:$C$41=Calculations!$B$22)*(PreviousYearData!$D$2:$K$41))</f>
        <v>1264337.6000000001</v>
      </c>
      <c r="J22" s="56">
        <f>SUMPRODUCT((PreviousYearData!$A$2:$A$41=Calculations!$A22)*(PreviousYearData!$D$1:$K$1=Calculations!J$21) *(PreviousYearData!$C$2:$C$41=Calculations!$B$22)*(PreviousYearData!$D$2:$K$41))</f>
        <v>1408528</v>
      </c>
    </row>
    <row r="23" spans="1:15" x14ac:dyDescent="0.35">
      <c r="A23" s="7" t="s">
        <v>8</v>
      </c>
      <c r="B23" s="44" t="str">
        <f>CurrentYearData!$S$2</f>
        <v>MI</v>
      </c>
      <c r="C23" s="56">
        <f>SUMPRODUCT((PreviousYearData!$A$2:$A$41=Calculations!$A23)*(PreviousYearData!$D$1:$K$1=Calculations!C$21) *(PreviousYearData!$C$2:$C$41=Calculations!$B$22)*(PreviousYearData!$D$2:$K$41))</f>
        <v>684921.60000000009</v>
      </c>
      <c r="D23" s="56">
        <f>SUMPRODUCT((PreviousYearData!$A$2:$A$41=Calculations!$A23)*(PreviousYearData!$D$1:$K$1=Calculations!D$21) *(PreviousYearData!$C$2:$C$41=Calculations!$B$22)*(PreviousYearData!$D$2:$K$41))</f>
        <v>1303686</v>
      </c>
      <c r="E23" s="56">
        <f>SUMPRODUCT((PreviousYearData!$A$2:$A$41=Calculations!$A23)*(PreviousYearData!$D$1:$K$1=Calculations!E$21) *(PreviousYearData!$C$2:$C$41=Calculations!$B$22)*(PreviousYearData!$D$2:$K$41))</f>
        <v>791742</v>
      </c>
      <c r="F23" s="56">
        <f>SUMPRODUCT((PreviousYearData!$A$2:$A$41=Calculations!$A23)*(PreviousYearData!$D$1:$K$1=Calculations!F$21) *(PreviousYearData!$C$2:$C$41=Calculations!$B$22)*(PreviousYearData!$D$2:$K$41))</f>
        <v>856152</v>
      </c>
      <c r="G23" s="56">
        <f>SUMPRODUCT((PreviousYearData!$A$2:$A$41=Calculations!$A23)*(PreviousYearData!$D$1:$K$1=Calculations!G$21) *(PreviousYearData!$C$2:$C$41=Calculations!$B$22)*(PreviousYearData!$D$2:$K$41))</f>
        <v>1448540</v>
      </c>
      <c r="H23" s="56">
        <f>SUMPRODUCT((PreviousYearData!$A$2:$A$41=Calculations!$A23)*(PreviousYearData!$D$1:$K$1=Calculations!H$21) *(PreviousYearData!$C$2:$C$41=Calculations!$B$22)*(PreviousYearData!$D$2:$K$41))</f>
        <v>1131060</v>
      </c>
      <c r="I23" s="56">
        <f>SUMPRODUCT((PreviousYearData!$A$2:$A$41=Calculations!$A23)*(PreviousYearData!$D$1:$K$1=Calculations!I$21) *(PreviousYearData!$C$2:$C$41=Calculations!$B$22)*(PreviousYearData!$D$2:$K$41))</f>
        <v>1784947.2</v>
      </c>
      <c r="J23" s="56">
        <f>SUMPRODUCT((PreviousYearData!$A$2:$A$41=Calculations!$A23)*(PreviousYearData!$D$1:$K$1=Calculations!J$21) *(PreviousYearData!$C$2:$C$41=Calculations!$B$22)*(PreviousYearData!$D$2:$K$41))</f>
        <v>1549380.8</v>
      </c>
    </row>
    <row r="24" spans="1:15" x14ac:dyDescent="0.35">
      <c r="A24" s="7" t="s">
        <v>9</v>
      </c>
      <c r="B24" s="44" t="str">
        <f>CurrentYearData!$S$2</f>
        <v>MI</v>
      </c>
      <c r="C24" s="56">
        <f>SUMPRODUCT((PreviousYearData!$A$2:$A$41=Calculations!$A24)*(PreviousYearData!$D$1:$K$1=Calculations!C$21) *(PreviousYearData!$C$2:$C$41=Calculations!$B$22)*(PreviousYearData!$D$2:$K$41))</f>
        <v>608819.20000000007</v>
      </c>
      <c r="D24" s="56">
        <f>SUMPRODUCT((PreviousYearData!$A$2:$A$41=Calculations!$A24)*(PreviousYearData!$D$1:$K$1=Calculations!D$21) *(PreviousYearData!$C$2:$C$41=Calculations!$B$22)*(PreviousYearData!$D$2:$K$41))</f>
        <v>1042948.8</v>
      </c>
      <c r="E24" s="56">
        <f>SUMPRODUCT((PreviousYearData!$A$2:$A$41=Calculations!$A24)*(PreviousYearData!$D$1:$K$1=Calculations!E$21) *(PreviousYearData!$C$2:$C$41=Calculations!$B$22)*(PreviousYearData!$D$2:$K$41))</f>
        <v>791742</v>
      </c>
      <c r="F24" s="56">
        <f>SUMPRODUCT((PreviousYearData!$A$2:$A$41=Calculations!$A24)*(PreviousYearData!$D$1:$K$1=Calculations!F$21) *(PreviousYearData!$C$2:$C$41=Calculations!$B$22)*(PreviousYearData!$D$2:$K$41))</f>
        <v>761024</v>
      </c>
      <c r="G24" s="56">
        <f>SUMPRODUCT((PreviousYearData!$A$2:$A$41=Calculations!$A24)*(PreviousYearData!$D$1:$K$1=Calculations!G$21) *(PreviousYearData!$C$2:$C$41=Calculations!$B$22)*(PreviousYearData!$D$2:$K$41))</f>
        <v>1158832</v>
      </c>
      <c r="H24" s="56">
        <f>SUMPRODUCT((PreviousYearData!$A$2:$A$41=Calculations!$A24)*(PreviousYearData!$D$1:$K$1=Calculations!H$21) *(PreviousYearData!$C$2:$C$41=Calculations!$B$22)*(PreviousYearData!$D$2:$K$41))</f>
        <v>1131060</v>
      </c>
      <c r="I24" s="56">
        <f>SUMPRODUCT((PreviousYearData!$A$2:$A$41=Calculations!$A24)*(PreviousYearData!$D$1:$K$1=Calculations!I$21) *(PreviousYearData!$C$2:$C$41=Calculations!$B$22)*(PreviousYearData!$D$2:$K$41))</f>
        <v>1859320</v>
      </c>
      <c r="J24" s="56">
        <f>SUMPRODUCT((PreviousYearData!$A$2:$A$41=Calculations!$A24)*(PreviousYearData!$D$1:$K$1=Calculations!J$21) *(PreviousYearData!$C$2:$C$41=Calculations!$B$22)*(PreviousYearData!$D$2:$K$41))</f>
        <v>1478954.4</v>
      </c>
    </row>
    <row r="25" spans="1:15" x14ac:dyDescent="0.35">
      <c r="A25" s="7" t="s">
        <v>10</v>
      </c>
      <c r="B25" s="44" t="str">
        <f>CurrentYearData!$S$2</f>
        <v>MI</v>
      </c>
      <c r="C25" s="56">
        <f>SUMPRODUCT((PreviousYearData!$A$2:$A$41=Calculations!$A25)*(PreviousYearData!$D$1:$K$1=Calculations!C$21) *(PreviousYearData!$C$2:$C$41=Calculations!$B$22)*(PreviousYearData!$D$2:$K$41))</f>
        <v>721006.4</v>
      </c>
      <c r="D25" s="56">
        <f>SUMPRODUCT((PreviousYearData!$A$2:$A$41=Calculations!$A25)*(PreviousYearData!$D$1:$K$1=Calculations!D$21) *(PreviousYearData!$C$2:$C$41=Calculations!$B$22)*(PreviousYearData!$D$2:$K$41))</f>
        <v>819807.3</v>
      </c>
      <c r="E25" s="56">
        <f>SUMPRODUCT((PreviousYearData!$A$2:$A$41=Calculations!$A25)*(PreviousYearData!$D$1:$K$1=Calculations!E$21) *(PreviousYearData!$C$2:$C$41=Calculations!$B$22)*(PreviousYearData!$D$2:$K$41))</f>
        <v>754040</v>
      </c>
      <c r="F25" s="56">
        <f>SUMPRODUCT((PreviousYearData!$A$2:$A$41=Calculations!$A25)*(PreviousYearData!$D$1:$K$1=Calculations!F$21) *(PreviousYearData!$C$2:$C$41=Calculations!$B$22)*(PreviousYearData!$D$2:$K$41))</f>
        <v>901258</v>
      </c>
      <c r="G25" s="56">
        <f>SUMPRODUCT((PreviousYearData!$A$2:$A$41=Calculations!$A25)*(PreviousYearData!$D$1:$K$1=Calculations!G$21) *(PreviousYearData!$C$2:$C$41=Calculations!$B$22)*(PreviousYearData!$D$2:$K$41))</f>
        <v>910897</v>
      </c>
      <c r="H25" s="56">
        <f>SUMPRODUCT((PreviousYearData!$A$2:$A$41=Calculations!$A25)*(PreviousYearData!$D$1:$K$1=Calculations!H$21) *(PreviousYearData!$C$2:$C$41=Calculations!$B$22)*(PreviousYearData!$D$2:$K$41))</f>
        <v>1077200</v>
      </c>
      <c r="I25" s="56">
        <f>SUMPRODUCT((PreviousYearData!$A$2:$A$41=Calculations!$A25)*(PreviousYearData!$D$1:$K$1=Calculations!I$21) *(PreviousYearData!$C$2:$C$41=Calculations!$B$22)*(PreviousYearData!$D$2:$K$41))</f>
        <v>1859320</v>
      </c>
      <c r="J25" s="56">
        <f>SUMPRODUCT((PreviousYearData!$A$2:$A$41=Calculations!$A25)*(PreviousYearData!$D$1:$K$1=Calculations!J$21) *(PreviousYearData!$C$2:$C$41=Calculations!$B$22)*(PreviousYearData!$D$2:$K$41))</f>
        <v>1056396</v>
      </c>
    </row>
    <row r="26" spans="1:15" x14ac:dyDescent="0.35">
      <c r="A26" s="7" t="s">
        <v>11</v>
      </c>
      <c r="B26" s="44" t="str">
        <f>CurrentYearData!$S$2</f>
        <v>MI</v>
      </c>
      <c r="C26" s="56">
        <f>SUMPRODUCT((PreviousYearData!$A$2:$A$41=Calculations!$A26)*(PreviousYearData!$D$1:$K$1=Calculations!C$21) *(PreviousYearData!$C$2:$C$41=Calculations!$B$22)*(PreviousYearData!$D$2:$K$41))</f>
        <v>1065433.6000000003</v>
      </c>
      <c r="D26" s="56">
        <f>SUMPRODUCT((PreviousYearData!$A$2:$A$41=Calculations!$A26)*(PreviousYearData!$D$1:$K$1=Calculations!D$21) *(PreviousYearData!$C$2:$C$41=Calculations!$B$22)*(PreviousYearData!$D$2:$K$41))</f>
        <v>1199391.1199999994</v>
      </c>
      <c r="E26" s="56">
        <f>SUMPRODUCT((PreviousYearData!$A$2:$A$41=Calculations!$A26)*(PreviousYearData!$D$1:$K$1=Calculations!E$21) *(PreviousYearData!$C$2:$C$41=Calculations!$B$22)*(PreviousYearData!$D$2:$K$41))</f>
        <v>490126.00000000035</v>
      </c>
      <c r="F26" s="56">
        <f>SUMPRODUCT((PreviousYearData!$A$2:$A$41=Calculations!$A26)*(PreviousYearData!$D$1:$K$1=Calculations!F$21) *(PreviousYearData!$C$2:$C$41=Calculations!$B$22)*(PreviousYearData!$D$2:$K$41))</f>
        <v>1331792.0000000002</v>
      </c>
      <c r="G26" s="56">
        <f>SUMPRODUCT((PreviousYearData!$A$2:$A$41=Calculations!$A26)*(PreviousYearData!$D$1:$K$1=Calculations!G$21) *(PreviousYearData!$C$2:$C$41=Calculations!$B$22)*(PreviousYearData!$D$2:$K$41))</f>
        <v>1332656.7999999993</v>
      </c>
      <c r="H26" s="56">
        <f>SUMPRODUCT((PreviousYearData!$A$2:$A$41=Calculations!$A26)*(PreviousYearData!$D$1:$K$1=Calculations!H$21) *(PreviousYearData!$C$2:$C$41=Calculations!$B$22)*(PreviousYearData!$D$2:$K$41))</f>
        <v>700180.00000000058</v>
      </c>
      <c r="I26" s="56">
        <f>SUMPRODUCT((PreviousYearData!$A$2:$A$41=Calculations!$A26)*(PreviousYearData!$D$1:$K$1=Calculations!I$21) *(PreviousYearData!$C$2:$C$41=Calculations!$B$22)*(PreviousYearData!$D$2:$K$41))</f>
        <v>669355.19999999972</v>
      </c>
      <c r="J26" s="56">
        <f>SUMPRODUCT((PreviousYearData!$A$2:$A$41=Calculations!$A26)*(PreviousYearData!$D$1:$K$1=Calculations!J$21) *(PreviousYearData!$C$2:$C$41=Calculations!$B$22)*(PreviousYearData!$D$2:$K$41))</f>
        <v>1549380.7999999998</v>
      </c>
    </row>
    <row r="27" spans="1:15" x14ac:dyDescent="0.35">
      <c r="F27" s="8"/>
      <c r="G27" s="8"/>
      <c r="H27" s="8"/>
      <c r="I27" s="8"/>
      <c r="J27" s="8"/>
    </row>
    <row r="28" spans="1:15" x14ac:dyDescent="0.35">
      <c r="B28" s="44" t="str">
        <f>CurrentYearData!$S$2</f>
        <v>MI</v>
      </c>
      <c r="C28" s="56">
        <f t="shared" ref="C28:J28" si="0">SUM(C22:C27)</f>
        <v>3803153.6000000006</v>
      </c>
      <c r="D28" s="56">
        <f t="shared" si="0"/>
        <v>5200192.2599999988</v>
      </c>
      <c r="E28" s="56">
        <f t="shared" si="0"/>
        <v>3770200.0000000005</v>
      </c>
      <c r="F28" s="56">
        <f t="shared" si="0"/>
        <v>4753942</v>
      </c>
      <c r="G28" s="56">
        <f t="shared" si="0"/>
        <v>5777991.3999999985</v>
      </c>
      <c r="H28" s="56">
        <f t="shared" si="0"/>
        <v>5386000.0000000009</v>
      </c>
      <c r="I28" s="56">
        <f t="shared" si="0"/>
        <v>7437280</v>
      </c>
      <c r="J28" s="56">
        <f t="shared" si="0"/>
        <v>7042639.9999999991</v>
      </c>
    </row>
    <row r="31" spans="1:15" ht="26" x14ac:dyDescent="0.35">
      <c r="A31" s="43" t="s">
        <v>86</v>
      </c>
      <c r="B31" s="43"/>
      <c r="C31" s="43"/>
      <c r="D31" s="43"/>
      <c r="E31" s="43"/>
      <c r="F31" s="43"/>
    </row>
    <row r="32" spans="1:15" x14ac:dyDescent="0.35">
      <c r="A32" s="1" t="s">
        <v>50</v>
      </c>
      <c r="B32" s="34" t="s">
        <v>6</v>
      </c>
      <c r="C32" s="26" t="s">
        <v>46</v>
      </c>
      <c r="D32" s="26" t="s">
        <v>47</v>
      </c>
      <c r="E32" s="26" t="s">
        <v>48</v>
      </c>
      <c r="F32" s="26" t="s">
        <v>49</v>
      </c>
    </row>
    <row r="33" spans="1:7" x14ac:dyDescent="0.35">
      <c r="A33" t="s">
        <v>50</v>
      </c>
      <c r="B33" s="7" t="s">
        <v>71</v>
      </c>
      <c r="C33" s="21">
        <v>0.80999999999999994</v>
      </c>
      <c r="D33" s="11">
        <f t="shared" ref="D33:D40" si="1">1-C33</f>
        <v>0.19000000000000006</v>
      </c>
      <c r="E33" s="11">
        <v>0.83</v>
      </c>
      <c r="F33" s="11">
        <f t="shared" ref="F33:F40" si="2">1-E33</f>
        <v>0.17000000000000004</v>
      </c>
    </row>
    <row r="34" spans="1:7" x14ac:dyDescent="0.35">
      <c r="A34" t="s">
        <v>50</v>
      </c>
      <c r="B34" s="7" t="s">
        <v>72</v>
      </c>
      <c r="C34" s="21">
        <v>0.83</v>
      </c>
      <c r="D34" s="11">
        <f t="shared" si="1"/>
        <v>0.17000000000000004</v>
      </c>
      <c r="E34" s="11">
        <v>0.85</v>
      </c>
      <c r="F34" s="11">
        <f t="shared" si="2"/>
        <v>0.15000000000000002</v>
      </c>
    </row>
    <row r="35" spans="1:7" x14ac:dyDescent="0.35">
      <c r="A35" t="s">
        <v>50</v>
      </c>
      <c r="B35" s="7" t="s">
        <v>69</v>
      </c>
      <c r="C35" s="21">
        <v>0.88</v>
      </c>
      <c r="D35" s="11">
        <f t="shared" si="1"/>
        <v>0.12</v>
      </c>
      <c r="E35" s="11">
        <v>0.92</v>
      </c>
      <c r="F35" s="11">
        <f t="shared" si="2"/>
        <v>7.999999999999996E-2</v>
      </c>
    </row>
    <row r="36" spans="1:7" x14ac:dyDescent="0.35">
      <c r="A36" t="s">
        <v>50</v>
      </c>
      <c r="B36" s="7" t="s">
        <v>67</v>
      </c>
      <c r="C36" s="21">
        <v>0.76</v>
      </c>
      <c r="D36" s="11">
        <f t="shared" si="1"/>
        <v>0.24</v>
      </c>
      <c r="E36" s="11">
        <v>0.81</v>
      </c>
      <c r="F36" s="11">
        <f t="shared" si="2"/>
        <v>0.18999999999999995</v>
      </c>
    </row>
    <row r="37" spans="1:7" x14ac:dyDescent="0.35">
      <c r="A37" t="s">
        <v>50</v>
      </c>
      <c r="B37" s="7" t="s">
        <v>68</v>
      </c>
      <c r="C37" s="21">
        <v>0.76</v>
      </c>
      <c r="D37" s="11">
        <f t="shared" si="1"/>
        <v>0.24</v>
      </c>
      <c r="E37" s="11">
        <v>0.82</v>
      </c>
      <c r="F37" s="11">
        <f t="shared" si="2"/>
        <v>0.18000000000000005</v>
      </c>
    </row>
    <row r="38" spans="1:7" x14ac:dyDescent="0.35">
      <c r="A38" t="s">
        <v>50</v>
      </c>
      <c r="B38" s="7" t="s">
        <v>70</v>
      </c>
      <c r="C38" s="21">
        <v>0.72</v>
      </c>
      <c r="D38" s="11">
        <f t="shared" si="1"/>
        <v>0.28000000000000003</v>
      </c>
      <c r="E38" s="11">
        <v>0.75</v>
      </c>
      <c r="F38" s="11">
        <f t="shared" si="2"/>
        <v>0.25</v>
      </c>
    </row>
    <row r="39" spans="1:7" x14ac:dyDescent="0.35">
      <c r="A39" t="s">
        <v>50</v>
      </c>
      <c r="B39" s="7" t="s">
        <v>3</v>
      </c>
      <c r="C39" s="21">
        <v>0.72000000000000008</v>
      </c>
      <c r="D39" s="11">
        <f t="shared" si="1"/>
        <v>0.27999999999999992</v>
      </c>
      <c r="E39" s="11">
        <v>0.8</v>
      </c>
      <c r="F39" s="11">
        <f t="shared" si="2"/>
        <v>0.19999999999999996</v>
      </c>
    </row>
    <row r="40" spans="1:7" x14ac:dyDescent="0.35">
      <c r="A40" t="s">
        <v>50</v>
      </c>
      <c r="B40" s="7" t="s">
        <v>66</v>
      </c>
      <c r="C40" s="21">
        <v>0.83000000000000007</v>
      </c>
      <c r="D40" s="11">
        <f t="shared" si="1"/>
        <v>0.16999999999999993</v>
      </c>
      <c r="E40" s="11">
        <v>0.9</v>
      </c>
      <c r="F40" s="11">
        <f t="shared" si="2"/>
        <v>9.9999999999999978E-2</v>
      </c>
    </row>
    <row r="42" spans="1:7" x14ac:dyDescent="0.35">
      <c r="B42" s="44" t="str">
        <f>CurrentYearData!S2</f>
        <v>MI</v>
      </c>
      <c r="C42" s="35">
        <f>INDEX(C33:C40,MATCH($B$42:$B$42,$B$33:$B$40,0))</f>
        <v>0.80999999999999994</v>
      </c>
      <c r="D42" s="35">
        <f>INDEX(D33:D40,MATCH($B$42:$B$42,$B$33:$B$40,0))</f>
        <v>0.19000000000000006</v>
      </c>
      <c r="E42" s="35">
        <f t="shared" ref="E42:F42" si="3">INDEX(E33:E40,MATCH($B$42:$B$42,$B$33:$B$40,0))</f>
        <v>0.83</v>
      </c>
      <c r="F42" s="35">
        <f t="shared" si="3"/>
        <v>0.17000000000000004</v>
      </c>
      <c r="G42" s="11"/>
    </row>
    <row r="45" spans="1:7" ht="26" x14ac:dyDescent="0.35">
      <c r="A45" s="43" t="s">
        <v>89</v>
      </c>
      <c r="B45" s="43"/>
      <c r="C45" s="43"/>
      <c r="D45" s="43"/>
      <c r="E45" s="43"/>
      <c r="F45" s="43"/>
    </row>
    <row r="46" spans="1:7" x14ac:dyDescent="0.35">
      <c r="A46" s="34" t="s">
        <v>37</v>
      </c>
      <c r="B46" s="34" t="s">
        <v>6</v>
      </c>
      <c r="C46" s="26" t="s">
        <v>14</v>
      </c>
      <c r="D46" s="26" t="s">
        <v>15</v>
      </c>
      <c r="E46" s="26" t="s">
        <v>51</v>
      </c>
      <c r="F46" s="34"/>
    </row>
    <row r="47" spans="1:7" x14ac:dyDescent="0.35">
      <c r="A47" s="6">
        <v>2014</v>
      </c>
      <c r="B47" s="44" t="str">
        <f>CurrentYearData!$S$2</f>
        <v>MI</v>
      </c>
      <c r="C47" s="56">
        <f>INDEX(HistoricalRevenue!$D$2:$K$9,MATCH(Calculations!$B$47,HistoricalRevenue!$C$2:$C$9,0),MATCH($A47,HistoricalRevenue!$D$1:$K$1,0))</f>
        <v>4183468.9600000009</v>
      </c>
      <c r="D47" s="56">
        <f>INDEX(HistoricalRevenue!$D$11:$K$18,MATCH(Calculations!$B$47,HistoricalRevenue!$C$2:$C$9,0),MATCH($A47,HistoricalRevenue!$D$1:$K$1,0))</f>
        <v>4141634.2704000007</v>
      </c>
      <c r="E47" s="56">
        <f t="shared" ref="E47:E54" si="4">C47*$F$47</f>
        <v>8366937.9200000018</v>
      </c>
      <c r="F47" s="8">
        <v>2</v>
      </c>
    </row>
    <row r="48" spans="1:7" x14ac:dyDescent="0.35">
      <c r="A48" s="6">
        <v>2015</v>
      </c>
      <c r="B48" s="44" t="str">
        <f>CurrentYearData!$S$2</f>
        <v>MI</v>
      </c>
      <c r="C48" s="56">
        <f>INDEX(HistoricalRevenue!$D$2:$K$9,MATCH(Calculations!$B$47,HistoricalRevenue!$C$2:$C$9,0),MATCH($A48,HistoricalRevenue!$D$1:$K$1,0))</f>
        <v>5876217.2537999982</v>
      </c>
      <c r="D48" s="56">
        <f>INDEX(HistoricalRevenue!$D$11:$K$18,MATCH(Calculations!$B$47,HistoricalRevenue!$C$2:$C$9,0),MATCH($A48,HistoricalRevenue!$D$1:$K$1,0))</f>
        <v>6111265.9439519979</v>
      </c>
      <c r="E48" s="56">
        <f t="shared" si="4"/>
        <v>11752434.507599996</v>
      </c>
    </row>
    <row r="49" spans="1:5" x14ac:dyDescent="0.35">
      <c r="A49" s="6">
        <v>2016</v>
      </c>
      <c r="B49" s="44" t="str">
        <f>CurrentYearData!$S$2</f>
        <v>MI</v>
      </c>
      <c r="C49" s="56">
        <f>INDEX(HistoricalRevenue!$D$2:$K$9,MATCH(Calculations!$B$47,HistoricalRevenue!$C$2:$C$9,0),MATCH($A49,HistoricalRevenue!$D$1:$K$1,0))</f>
        <v>4335730</v>
      </c>
      <c r="D49" s="56">
        <f>INDEX(HistoricalRevenue!$D$11:$K$18,MATCH(Calculations!$B$47,HistoricalRevenue!$C$2:$C$9,0),MATCH($A49,HistoricalRevenue!$D$1:$K$1,0))</f>
        <v>3945514.3000000003</v>
      </c>
      <c r="E49" s="56">
        <f t="shared" si="4"/>
        <v>8671460</v>
      </c>
    </row>
    <row r="50" spans="1:5" x14ac:dyDescent="0.35">
      <c r="A50" s="6">
        <v>2017</v>
      </c>
      <c r="B50" s="44" t="str">
        <f>CurrentYearData!$S$2</f>
        <v>MI</v>
      </c>
      <c r="C50" s="56">
        <f>INDEX(HistoricalRevenue!$D$2:$K$9,MATCH(Calculations!$B$47,HistoricalRevenue!$C$2:$C$9,0),MATCH($A50,HistoricalRevenue!$D$1:$K$1,0))</f>
        <v>5609651.5599999996</v>
      </c>
      <c r="D50" s="56">
        <f>INDEX(HistoricalRevenue!$D$11:$K$18,MATCH(Calculations!$B$47,HistoricalRevenue!$C$2:$C$9,0),MATCH($A50,HistoricalRevenue!$D$1:$K$1,0))</f>
        <v>5441362.013199999</v>
      </c>
      <c r="E50" s="56">
        <f t="shared" si="4"/>
        <v>11219303.119999999</v>
      </c>
    </row>
    <row r="51" spans="1:5" x14ac:dyDescent="0.35">
      <c r="A51" s="6">
        <v>2018</v>
      </c>
      <c r="B51" s="44" t="str">
        <f>CurrentYearData!$S$2</f>
        <v>MI</v>
      </c>
      <c r="C51" s="56">
        <f>INDEX(HistoricalRevenue!$D$2:$K$9,MATCH(Calculations!$B$47,HistoricalRevenue!$C$2:$C$9,0),MATCH($A51,HistoricalRevenue!$D$1:$K$1,0))</f>
        <v>6240230.7119999984</v>
      </c>
      <c r="D51" s="56">
        <f>INDEX(HistoricalRevenue!$D$11:$K$18,MATCH(Calculations!$B$47,HistoricalRevenue!$C$2:$C$9,0),MATCH($A51,HistoricalRevenue!$D$1:$K$1,0))</f>
        <v>5803414.5621599993</v>
      </c>
      <c r="E51" s="56">
        <f t="shared" si="4"/>
        <v>12480461.423999997</v>
      </c>
    </row>
    <row r="52" spans="1:5" x14ac:dyDescent="0.35">
      <c r="A52" s="6">
        <v>2019</v>
      </c>
      <c r="B52" s="44" t="str">
        <f>CurrentYearData!$S$2</f>
        <v>MI</v>
      </c>
      <c r="C52" s="56">
        <f>INDEX(HistoricalRevenue!$D$2:$K$9,MATCH(Calculations!$B$47,HistoricalRevenue!$C$2:$C$9,0),MATCH($A52,HistoricalRevenue!$D$1:$K$1,0))</f>
        <v>6086180.0000000009</v>
      </c>
      <c r="D52" s="56">
        <f>INDEX(HistoricalRevenue!$D$11:$K$18,MATCH(Calculations!$B$47,HistoricalRevenue!$C$2:$C$9,0),MATCH($A52,HistoricalRevenue!$D$1:$K$1,0))</f>
        <v>6329627.2000000011</v>
      </c>
      <c r="E52" s="56">
        <f t="shared" si="4"/>
        <v>12172360.000000002</v>
      </c>
    </row>
    <row r="53" spans="1:5" x14ac:dyDescent="0.35">
      <c r="A53" s="6">
        <v>2020</v>
      </c>
      <c r="B53" s="44" t="str">
        <f>CurrentYearData!$S$2</f>
        <v>MI</v>
      </c>
      <c r="C53" s="56">
        <f>INDEX(HistoricalRevenue!$D$2:$K$9,MATCH(Calculations!$B$47,HistoricalRevenue!$C$2:$C$9,0),MATCH($A53,HistoricalRevenue!$D$1:$K$1,0))</f>
        <v>8478499.1999999993</v>
      </c>
      <c r="D53" s="56">
        <f>INDEX(HistoricalRevenue!$D$11:$K$18,MATCH(Calculations!$B$47,HistoricalRevenue!$C$2:$C$9,0),MATCH($A53,HistoricalRevenue!$D$1:$K$1,0))</f>
        <v>9156779.1359999999</v>
      </c>
      <c r="E53" s="56">
        <f t="shared" si="4"/>
        <v>16956998.399999999</v>
      </c>
    </row>
    <row r="54" spans="1:5" x14ac:dyDescent="0.35">
      <c r="A54" s="6">
        <v>2021</v>
      </c>
      <c r="B54" s="44" t="str">
        <f>CurrentYearData!$S$2</f>
        <v>MI</v>
      </c>
      <c r="C54" s="56">
        <f>INDEX(HistoricalRevenue!$D$2:$K$9,MATCH(Calculations!$B$47,HistoricalRevenue!$C$2:$C$9,0),MATCH($A54,HistoricalRevenue!$D$1:$K$1,0))</f>
        <v>7746904</v>
      </c>
      <c r="D54" s="56">
        <f>INDEX(HistoricalRevenue!$D$11:$K$18,MATCH(Calculations!$B$47,HistoricalRevenue!$C$2:$C$9,0),MATCH($A54,HistoricalRevenue!$D$1:$K$1,0))</f>
        <v>7437027.8399999999</v>
      </c>
      <c r="E54" s="56">
        <f t="shared" si="4"/>
        <v>15493808</v>
      </c>
    </row>
    <row r="57" spans="1:5" ht="26" x14ac:dyDescent="0.35">
      <c r="A57" s="43" t="s">
        <v>87</v>
      </c>
      <c r="B57" s="43"/>
      <c r="C57" s="43"/>
      <c r="D57" s="43"/>
      <c r="E57" s="43"/>
    </row>
    <row r="58" spans="1:5" x14ac:dyDescent="0.35">
      <c r="A58" s="34" t="s">
        <v>37</v>
      </c>
      <c r="B58" s="34" t="s">
        <v>6</v>
      </c>
      <c r="C58" s="34" t="s">
        <v>79</v>
      </c>
      <c r="D58" s="26" t="s">
        <v>80</v>
      </c>
      <c r="E58" s="26" t="s">
        <v>81</v>
      </c>
    </row>
    <row r="59" spans="1:5" x14ac:dyDescent="0.35">
      <c r="A59" s="6" t="s">
        <v>52</v>
      </c>
      <c r="B59" s="7" t="s">
        <v>71</v>
      </c>
      <c r="C59" s="33">
        <f>INDEX('HR &amp; Campaign'!$C$21:$E$29,MATCH(Calculations!$B59,'HR &amp; Campaign'!$B$21:$B$29,0),MATCH(Calculations!C$58,'HR &amp; Campaign'!$C$21:$E$21,0))</f>
        <v>41</v>
      </c>
      <c r="D59" s="33">
        <f>INDEX('HR &amp; Campaign'!$C$21:$E$29,MATCH(Calculations!$B59,'HR &amp; Campaign'!$B$21:$B$29,0),MATCH(Calculations!D$58,'HR &amp; Campaign'!$C$21:$E$21,0))</f>
        <v>29</v>
      </c>
      <c r="E59" s="33">
        <f>INDEX('HR &amp; Campaign'!$C$21:$E$29,MATCH(Calculations!$B59,'HR &amp; Campaign'!$B$21:$B$29,0),MATCH(Calculations!E$58,'HR &amp; Campaign'!$C$21:$E$21,0))</f>
        <v>40</v>
      </c>
    </row>
    <row r="60" spans="1:5" x14ac:dyDescent="0.35">
      <c r="A60" s="6" t="s">
        <v>52</v>
      </c>
      <c r="B60" s="7" t="s">
        <v>72</v>
      </c>
      <c r="C60" s="33">
        <f>INDEX('HR &amp; Campaign'!$C$21:$E$29,MATCH(Calculations!$B60,'HR &amp; Campaign'!$B$21:$B$29,0),MATCH(Calculations!C$58,'HR &amp; Campaign'!$C$21:$E$21,0))</f>
        <v>41</v>
      </c>
      <c r="D60" s="33">
        <f>INDEX('HR &amp; Campaign'!$C$21:$E$29,MATCH(Calculations!$B60,'HR &amp; Campaign'!$B$21:$B$29,0),MATCH(Calculations!D$58,'HR &amp; Campaign'!$C$21:$E$21,0))</f>
        <v>41</v>
      </c>
      <c r="E60" s="33">
        <f>INDEX('HR &amp; Campaign'!$C$21:$E$29,MATCH(Calculations!$B60,'HR &amp; Campaign'!$B$21:$B$29,0),MATCH(Calculations!E$58,'HR &amp; Campaign'!$C$21:$E$21,0))</f>
        <v>42</v>
      </c>
    </row>
    <row r="61" spans="1:5" x14ac:dyDescent="0.35">
      <c r="A61" s="6" t="s">
        <v>52</v>
      </c>
      <c r="B61" s="7" t="s">
        <v>69</v>
      </c>
      <c r="C61" s="33">
        <f>INDEX('HR &amp; Campaign'!$C$21:$E$29,MATCH(Calculations!$B61,'HR &amp; Campaign'!$B$21:$B$29,0),MATCH(Calculations!C$58,'HR &amp; Campaign'!$C$21:$E$21,0))</f>
        <v>40</v>
      </c>
      <c r="D61" s="33">
        <f>INDEX('HR &amp; Campaign'!$C$21:$E$29,MATCH(Calculations!$B61,'HR &amp; Campaign'!$B$21:$B$29,0),MATCH(Calculations!D$58,'HR &amp; Campaign'!$C$21:$E$21,0))</f>
        <v>41</v>
      </c>
      <c r="E61" s="33">
        <f>INDEX('HR &amp; Campaign'!$C$21:$E$29,MATCH(Calculations!$B61,'HR &amp; Campaign'!$B$21:$B$29,0),MATCH(Calculations!E$58,'HR &amp; Campaign'!$C$21:$E$21,0))</f>
        <v>44</v>
      </c>
    </row>
    <row r="62" spans="1:5" x14ac:dyDescent="0.35">
      <c r="A62" s="6" t="s">
        <v>52</v>
      </c>
      <c r="B62" s="7" t="s">
        <v>67</v>
      </c>
      <c r="C62" s="33">
        <f>INDEX('HR &amp; Campaign'!$C$21:$E$29,MATCH(Calculations!$B62,'HR &amp; Campaign'!$B$21:$B$29,0),MATCH(Calculations!C$58,'HR &amp; Campaign'!$C$21:$E$21,0))</f>
        <v>52</v>
      </c>
      <c r="D62" s="33">
        <f>INDEX('HR &amp; Campaign'!$C$21:$E$29,MATCH(Calculations!$B62,'HR &amp; Campaign'!$B$21:$B$29,0),MATCH(Calculations!D$58,'HR &amp; Campaign'!$C$21:$E$21,0))</f>
        <v>40</v>
      </c>
      <c r="E62" s="33">
        <f>INDEX('HR &amp; Campaign'!$C$21:$E$29,MATCH(Calculations!$B62,'HR &amp; Campaign'!$B$21:$B$29,0),MATCH(Calculations!E$58,'HR &amp; Campaign'!$C$21:$E$21,0))</f>
        <v>49</v>
      </c>
    </row>
    <row r="63" spans="1:5" x14ac:dyDescent="0.35">
      <c r="A63" s="6" t="s">
        <v>52</v>
      </c>
      <c r="B63" s="7" t="s">
        <v>68</v>
      </c>
      <c r="C63" s="33">
        <f>INDEX('HR &amp; Campaign'!$C$21:$E$29,MATCH(Calculations!$B63,'HR &amp; Campaign'!$B$21:$B$29,0),MATCH(Calculations!C$58,'HR &amp; Campaign'!$C$21:$E$21,0))</f>
        <v>35</v>
      </c>
      <c r="D63" s="33">
        <f>INDEX('HR &amp; Campaign'!$C$21:$E$29,MATCH(Calculations!$B63,'HR &amp; Campaign'!$B$21:$B$29,0),MATCH(Calculations!D$58,'HR &amp; Campaign'!$C$21:$E$21,0))</f>
        <v>25</v>
      </c>
      <c r="E63" s="33">
        <f>INDEX('HR &amp; Campaign'!$C$21:$E$29,MATCH(Calculations!$B63,'HR &amp; Campaign'!$B$21:$B$29,0),MATCH(Calculations!E$58,'HR &amp; Campaign'!$C$21:$E$21,0))</f>
        <v>39</v>
      </c>
    </row>
    <row r="64" spans="1:5" x14ac:dyDescent="0.35">
      <c r="A64" s="6" t="s">
        <v>52</v>
      </c>
      <c r="B64" s="7" t="s">
        <v>70</v>
      </c>
      <c r="C64" s="33">
        <f>INDEX('HR &amp; Campaign'!$C$21:$E$29,MATCH(Calculations!$B64,'HR &amp; Campaign'!$B$21:$B$29,0),MATCH(Calculations!C$58,'HR &amp; Campaign'!$C$21:$E$21,0))</f>
        <v>38</v>
      </c>
      <c r="D64" s="33">
        <f>INDEX('HR &amp; Campaign'!$C$21:$E$29,MATCH(Calculations!$B64,'HR &amp; Campaign'!$B$21:$B$29,0),MATCH(Calculations!D$58,'HR &amp; Campaign'!$C$21:$E$21,0))</f>
        <v>36</v>
      </c>
      <c r="E64" s="33">
        <f>INDEX('HR &amp; Campaign'!$C$21:$E$29,MATCH(Calculations!$B64,'HR &amp; Campaign'!$B$21:$B$29,0),MATCH(Calculations!E$58,'HR &amp; Campaign'!$C$21:$E$21,0))</f>
        <v>39</v>
      </c>
    </row>
    <row r="65" spans="1:6" x14ac:dyDescent="0.35">
      <c r="A65" s="6" t="s">
        <v>52</v>
      </c>
      <c r="B65" s="7" t="s">
        <v>3</v>
      </c>
      <c r="C65" s="33">
        <f>INDEX('HR &amp; Campaign'!$C$21:$E$29,MATCH(Calculations!$B65,'HR &amp; Campaign'!$B$21:$B$29,0),MATCH(Calculations!C$58,'HR &amp; Campaign'!$C$21:$E$21,0))</f>
        <v>41</v>
      </c>
      <c r="D65" s="33">
        <f>INDEX('HR &amp; Campaign'!$C$21:$E$29,MATCH(Calculations!$B65,'HR &amp; Campaign'!$B$21:$B$29,0),MATCH(Calculations!D$58,'HR &amp; Campaign'!$C$21:$E$21,0))</f>
        <v>32</v>
      </c>
      <c r="E65" s="33">
        <f>INDEX('HR &amp; Campaign'!$C$21:$E$29,MATCH(Calculations!$B65,'HR &amp; Campaign'!$B$21:$B$29,0),MATCH(Calculations!E$58,'HR &amp; Campaign'!$C$21:$E$21,0))</f>
        <v>36</v>
      </c>
    </row>
    <row r="66" spans="1:6" x14ac:dyDescent="0.35">
      <c r="A66" s="6" t="s">
        <v>52</v>
      </c>
      <c r="B66" s="7" t="s">
        <v>66</v>
      </c>
      <c r="C66" s="33">
        <f>INDEX('HR &amp; Campaign'!$C$21:$E$29,MATCH(Calculations!$B66,'HR &amp; Campaign'!$B$21:$B$29,0),MATCH(Calculations!C$58,'HR &amp; Campaign'!$C$21:$E$21,0))</f>
        <v>44</v>
      </c>
      <c r="D66" s="33">
        <f>INDEX('HR &amp; Campaign'!$C$21:$E$29,MATCH(Calculations!$B66,'HR &amp; Campaign'!$B$21:$B$29,0),MATCH(Calculations!D$58,'HR &amp; Campaign'!$C$21:$E$21,0))</f>
        <v>40</v>
      </c>
      <c r="E66" s="33">
        <f>INDEX('HR &amp; Campaign'!$C$21:$E$29,MATCH(Calculations!$B66,'HR &amp; Campaign'!$B$21:$B$29,0),MATCH(Calculations!E$58,'HR &amp; Campaign'!$C$21:$E$21,0))</f>
        <v>37</v>
      </c>
    </row>
    <row r="67" spans="1:6" x14ac:dyDescent="0.35">
      <c r="B67" s="7"/>
      <c r="D67" s="8"/>
      <c r="E67" s="20"/>
    </row>
    <row r="68" spans="1:6" x14ac:dyDescent="0.35">
      <c r="B68" s="31" t="str">
        <f>CurrentYearData!S2</f>
        <v>MI</v>
      </c>
      <c r="C68" s="6">
        <f>SUMIF($B$59:$B$66,$B$68,C59:C66)</f>
        <v>41</v>
      </c>
      <c r="D68" s="6">
        <f t="shared" ref="D68:E68" si="5">SUMIF($B$59:$B$66,$B$68,D59:D66)</f>
        <v>29</v>
      </c>
      <c r="E68" s="6">
        <f t="shared" si="5"/>
        <v>40</v>
      </c>
    </row>
    <row r="69" spans="1:6" x14ac:dyDescent="0.35">
      <c r="C69" s="8"/>
      <c r="D69" s="20"/>
    </row>
    <row r="70" spans="1:6" x14ac:dyDescent="0.35">
      <c r="C70" s="8"/>
      <c r="D70" s="8"/>
    </row>
    <row r="71" spans="1:6" ht="26" x14ac:dyDescent="0.35">
      <c r="A71" s="43" t="s">
        <v>88</v>
      </c>
      <c r="B71" s="43"/>
      <c r="C71" s="43"/>
      <c r="D71" s="43"/>
      <c r="E71" s="43"/>
      <c r="F71" s="43"/>
    </row>
    <row r="72" spans="1:6" x14ac:dyDescent="0.35">
      <c r="A72" s="37" t="s">
        <v>92</v>
      </c>
      <c r="B72" s="37" t="s">
        <v>6</v>
      </c>
      <c r="C72" s="26">
        <v>2019</v>
      </c>
      <c r="D72" s="26">
        <v>2020</v>
      </c>
      <c r="E72" s="26">
        <v>2021</v>
      </c>
      <c r="F72" s="26">
        <v>2022</v>
      </c>
    </row>
    <row r="73" spans="1:6" x14ac:dyDescent="0.35">
      <c r="A73" s="2" t="s">
        <v>38</v>
      </c>
      <c r="B73" s="45" t="str">
        <f>CurrentYearData!$S$2</f>
        <v>MI</v>
      </c>
      <c r="C73" s="36">
        <f>SUMIFS(Satisfaction!C$2:C$49,Satisfaction!$A$2:$A$49,Calculations!$A73,Satisfaction!$B$2:$B$49,Calculations!$B$73)</f>
        <v>0.5</v>
      </c>
      <c r="D73" s="36">
        <f>SUMIFS(Satisfaction!D$2:D$49,Satisfaction!$A$2:$A$49,Calculations!$A73,Satisfaction!$B$2:$B$49,Calculations!$B$73)</f>
        <v>0.6</v>
      </c>
      <c r="E73" s="36">
        <f>SUMIFS(Satisfaction!E$2:E$49,Satisfaction!$A$2:$A$49,Calculations!$A73,Satisfaction!$B$2:$B$49,Calculations!$B$73)</f>
        <v>0.6</v>
      </c>
      <c r="F73" s="36">
        <f>SUMIFS(Satisfaction!F$2:F$49,Satisfaction!$A$2:$A$49,Calculations!$A73,Satisfaction!$B$2:$B$49,Calculations!$B$73)</f>
        <v>0.6</v>
      </c>
    </row>
    <row r="74" spans="1:6" x14ac:dyDescent="0.35">
      <c r="A74" s="2" t="s">
        <v>39</v>
      </c>
      <c r="B74" s="45" t="str">
        <f>CurrentYearData!$S$2</f>
        <v>MI</v>
      </c>
      <c r="C74" s="36">
        <f>SUMIFS(Satisfaction!C$2:C$49,Satisfaction!$A$2:$A$49,Calculations!$A74,Satisfaction!$B$2:$B$49,Calculations!$B$73)</f>
        <v>0.1</v>
      </c>
      <c r="D74" s="36">
        <f>SUMIFS(Satisfaction!D$2:D$49,Satisfaction!$A$2:$A$49,Calculations!$A74,Satisfaction!$B$2:$B$49,Calculations!$B$73)</f>
        <v>0.15</v>
      </c>
      <c r="E74" s="36">
        <f>SUMIFS(Satisfaction!E$2:E$49,Satisfaction!$A$2:$A$49,Calculations!$A74,Satisfaction!$B$2:$B$49,Calculations!$B$73)</f>
        <v>0.15</v>
      </c>
      <c r="F74" s="36">
        <f>SUMIFS(Satisfaction!F$2:F$49,Satisfaction!$A$2:$A$49,Calculations!$A74,Satisfaction!$B$2:$B$49,Calculations!$B$73)</f>
        <v>0.15</v>
      </c>
    </row>
    <row r="75" spans="1:6" x14ac:dyDescent="0.35">
      <c r="A75" s="2" t="s">
        <v>40</v>
      </c>
      <c r="B75" s="45" t="str">
        <f>CurrentYearData!$S$2</f>
        <v>MI</v>
      </c>
      <c r="C75" s="36">
        <f>SUMIFS(Satisfaction!C$2:C$49,Satisfaction!$A$2:$A$49,Calculations!$A75,Satisfaction!$B$2:$B$49,Calculations!$B$73)</f>
        <v>0.2</v>
      </c>
      <c r="D75" s="36">
        <f>SUMIFS(Satisfaction!D$2:D$49,Satisfaction!$A$2:$A$49,Calculations!$A75,Satisfaction!$B$2:$B$49,Calculations!$B$73)</f>
        <v>0.15</v>
      </c>
      <c r="E75" s="36">
        <f>SUMIFS(Satisfaction!E$2:E$49,Satisfaction!$A$2:$A$49,Calculations!$A75,Satisfaction!$B$2:$B$49,Calculations!$B$73)</f>
        <v>0.15</v>
      </c>
      <c r="F75" s="36">
        <f>SUMIFS(Satisfaction!F$2:F$49,Satisfaction!$A$2:$A$49,Calculations!$A75,Satisfaction!$B$2:$B$49,Calculations!$B$73)</f>
        <v>0.15</v>
      </c>
    </row>
    <row r="76" spans="1:6" x14ac:dyDescent="0.35">
      <c r="A76" s="2" t="s">
        <v>41</v>
      </c>
      <c r="B76" s="45" t="str">
        <f>CurrentYearData!$S$2</f>
        <v>MI</v>
      </c>
      <c r="C76" s="36">
        <f>SUMIFS(Satisfaction!C$2:C$49,Satisfaction!$A$2:$A$49,Calculations!$A76,Satisfaction!$B$2:$B$49,Calculations!$B$73)</f>
        <v>0.2</v>
      </c>
      <c r="D76" s="36">
        <f>SUMIFS(Satisfaction!D$2:D$49,Satisfaction!$A$2:$A$49,Calculations!$A76,Satisfaction!$B$2:$B$49,Calculations!$B$73)</f>
        <v>0.1</v>
      </c>
      <c r="E76" s="36">
        <f>SUMIFS(Satisfaction!E$2:E$49,Satisfaction!$A$2:$A$49,Calculations!$A76,Satisfaction!$B$2:$B$49,Calculations!$B$73)</f>
        <v>0.1</v>
      </c>
      <c r="F76" s="36">
        <f>SUMIFS(Satisfaction!F$2:F$49,Satisfaction!$A$2:$A$49,Calculations!$A76,Satisfaction!$B$2:$B$49,Calculations!$B$73)</f>
        <v>0.1</v>
      </c>
    </row>
    <row r="77" spans="1:6" x14ac:dyDescent="0.35">
      <c r="A77" s="2" t="s">
        <v>42</v>
      </c>
      <c r="B77" s="45" t="str">
        <f>CurrentYearData!$S$2</f>
        <v>MI</v>
      </c>
      <c r="C77" s="36">
        <f>SUMIFS(Satisfaction!C$2:C$49,Satisfaction!$A$2:$A$49,Calculations!$A77,Satisfaction!$B$2:$B$49,Calculations!$B$73)</f>
        <v>0.89</v>
      </c>
      <c r="D77" s="36">
        <f>SUMIFS(Satisfaction!D$2:D$49,Satisfaction!$A$2:$A$49,Calculations!$A77,Satisfaction!$B$2:$B$49,Calculations!$B$73)</f>
        <v>0.91</v>
      </c>
      <c r="E77" s="36">
        <f>SUMIFS(Satisfaction!E$2:E$49,Satisfaction!$A$2:$A$49,Calculations!$A77,Satisfaction!$B$2:$B$49,Calculations!$B$73)</f>
        <v>0.9</v>
      </c>
      <c r="F77" s="36">
        <f>SUMIFS(Satisfaction!F$2:F$49,Satisfaction!$A$2:$A$49,Calculations!$A77,Satisfaction!$B$2:$B$49,Calculations!$B$73)</f>
        <v>0.91</v>
      </c>
    </row>
    <row r="78" spans="1:6" x14ac:dyDescent="0.35">
      <c r="A78" s="2" t="s">
        <v>43</v>
      </c>
      <c r="B78" s="45" t="str">
        <f>CurrentYearData!$S$2</f>
        <v>MI</v>
      </c>
      <c r="C78" s="36">
        <f>SUMIFS(Satisfaction!C$2:C$49,Satisfaction!$A$2:$A$49,Calculations!$A78,Satisfaction!$B$2:$B$49,Calculations!$B$73)</f>
        <v>0.9</v>
      </c>
      <c r="D78" s="36">
        <f>SUMIFS(Satisfaction!D$2:D$49,Satisfaction!$A$2:$A$49,Calculations!$A78,Satisfaction!$B$2:$B$49,Calculations!$B$73)</f>
        <v>0.92</v>
      </c>
      <c r="E78" s="36">
        <f>SUMIFS(Satisfaction!E$2:E$49,Satisfaction!$A$2:$A$49,Calculations!$A78,Satisfaction!$B$2:$B$49,Calculations!$B$73)</f>
        <v>0.93</v>
      </c>
      <c r="F78" s="36">
        <f>SUMIFS(Satisfaction!F$2:F$49,Satisfaction!$A$2:$A$49,Calculations!$A78,Satisfaction!$B$2:$B$49,Calculations!$B$73)</f>
        <v>0.93</v>
      </c>
    </row>
    <row r="83" spans="1:13" ht="26" x14ac:dyDescent="0.35">
      <c r="A83" s="43" t="s">
        <v>93</v>
      </c>
      <c r="B83" s="43"/>
      <c r="C83" s="43"/>
      <c r="D83" s="43"/>
      <c r="E83" s="43"/>
      <c r="F83" s="43"/>
      <c r="G83" s="43"/>
    </row>
    <row r="84" spans="1:13" x14ac:dyDescent="0.35">
      <c r="A84" s="38" t="s">
        <v>6</v>
      </c>
      <c r="B84" s="38" t="s">
        <v>44</v>
      </c>
      <c r="C84" s="39" t="s">
        <v>45</v>
      </c>
      <c r="D84" s="40" t="s">
        <v>17</v>
      </c>
      <c r="E84" s="40" t="s">
        <v>73</v>
      </c>
      <c r="F84" s="40" t="s">
        <v>74</v>
      </c>
      <c r="G84" s="40" t="s">
        <v>18</v>
      </c>
      <c r="I84" s="50"/>
      <c r="J84" s="51" t="s">
        <v>17</v>
      </c>
      <c r="K84" s="51" t="s">
        <v>73</v>
      </c>
      <c r="L84" s="51" t="s">
        <v>74</v>
      </c>
      <c r="M84" s="51" t="s">
        <v>18</v>
      </c>
    </row>
    <row r="85" spans="1:13" x14ac:dyDescent="0.35">
      <c r="A85" s="31" t="str">
        <f>CurrentYearData!$S$2</f>
        <v>MI</v>
      </c>
      <c r="B85" s="41" t="s">
        <v>17</v>
      </c>
      <c r="C85" s="13">
        <v>44562</v>
      </c>
      <c r="D85" s="56">
        <f>SUMPRODUCT((Debtors!$B$2:$B$98=Calculations!$A$85)*(Debtors!$C$2:$C$98=Calculations!C85)*(Debtors!$D$2:$D$98))</f>
        <v>809370</v>
      </c>
      <c r="I85" s="52">
        <v>44562</v>
      </c>
      <c r="J85" s="53">
        <v>809370</v>
      </c>
      <c r="K85" s="53">
        <v>687964.5</v>
      </c>
      <c r="L85" s="53">
        <v>309584.02499999997</v>
      </c>
      <c r="M85" s="53">
        <v>139312.81124999997</v>
      </c>
    </row>
    <row r="86" spans="1:13" x14ac:dyDescent="0.35">
      <c r="A86" s="31" t="str">
        <f>CurrentYearData!$S$2</f>
        <v>MI</v>
      </c>
      <c r="C86" s="13">
        <v>44593</v>
      </c>
      <c r="D86" s="56">
        <f>SUMPRODUCT((Debtors!$B$2:$B$98=Calculations!$A$85)*(Debtors!$C$2:$C$98=Calculations!C86)*(Debtors!$D$2:$D$98))</f>
        <v>866025.9</v>
      </c>
      <c r="I86" s="52">
        <v>44593</v>
      </c>
      <c r="J86" s="53">
        <v>866025.9</v>
      </c>
      <c r="K86" s="53">
        <v>749881.30500000005</v>
      </c>
      <c r="L86" s="53">
        <v>297200.66399999993</v>
      </c>
      <c r="M86" s="53">
        <v>139312.81124999997</v>
      </c>
    </row>
    <row r="87" spans="1:13" x14ac:dyDescent="0.35">
      <c r="A87" s="31" t="str">
        <f>CurrentYearData!$S$2</f>
        <v>MI</v>
      </c>
      <c r="C87" s="13">
        <v>44621</v>
      </c>
      <c r="D87" s="56">
        <f>SUMPRODUCT((Debtors!$B$2:$B$98=Calculations!$A$85)*(Debtors!$C$2:$C$98=Calculations!C87)*(Debtors!$D$2:$D$98))</f>
        <v>623538.64800000004</v>
      </c>
      <c r="I87" s="52">
        <v>44621</v>
      </c>
      <c r="J87" s="53">
        <v>623538.64800000004</v>
      </c>
      <c r="K87" s="53">
        <v>532415.72655000002</v>
      </c>
      <c r="L87" s="53">
        <v>234788.52455999996</v>
      </c>
      <c r="M87" s="53">
        <v>108663.99277499998</v>
      </c>
    </row>
    <row r="88" spans="1:13" x14ac:dyDescent="0.35">
      <c r="A88" s="31" t="str">
        <f>CurrentYearData!$S$2</f>
        <v>MI</v>
      </c>
      <c r="C88" s="13">
        <v>44652</v>
      </c>
      <c r="D88" s="56">
        <f>SUMPRODUCT((Debtors!$B$2:$B$98=Calculations!$A$85)*(Debtors!$C$2:$C$98=Calculations!C88)*(Debtors!$D$2:$D$98))</f>
        <v>455183.21304</v>
      </c>
      <c r="I88" s="52">
        <v>44652</v>
      </c>
      <c r="J88" s="53">
        <v>455183.21304</v>
      </c>
      <c r="K88" s="53">
        <v>383339.32311599999</v>
      </c>
      <c r="L88" s="53">
        <v>169047.73768319996</v>
      </c>
      <c r="M88" s="53">
        <v>85844.554292249988</v>
      </c>
    </row>
    <row r="89" spans="1:13" x14ac:dyDescent="0.35">
      <c r="A89" s="31" t="str">
        <f>CurrentYearData!$S$2</f>
        <v>MI</v>
      </c>
      <c r="C89" s="13">
        <v>44682</v>
      </c>
      <c r="D89" s="56">
        <f>SUMPRODUCT((Debtors!$B$2:$B$98=Calculations!$A$85)*(Debtors!$C$2:$C$98=Calculations!C89)*(Debtors!$D$2:$D$98))</f>
        <v>687964.5</v>
      </c>
      <c r="I89" s="52">
        <v>44682</v>
      </c>
      <c r="J89" s="53">
        <v>687964.5</v>
      </c>
      <c r="K89" s="53">
        <v>584769.82499999995</v>
      </c>
      <c r="L89" s="53">
        <v>263146.42124999996</v>
      </c>
      <c r="M89" s="53">
        <v>118415.88956249997</v>
      </c>
    </row>
    <row r="90" spans="1:13" x14ac:dyDescent="0.35">
      <c r="A90" s="31" t="str">
        <f>CurrentYearData!$S$2</f>
        <v>MI</v>
      </c>
      <c r="C90" s="13">
        <v>44713</v>
      </c>
      <c r="D90" s="56">
        <f>SUMPRODUCT((Debtors!$B$2:$B$98=Calculations!$A$85)*(Debtors!$C$2:$C$98=Calculations!C90)*(Debtors!$D$2:$D$98))</f>
        <v>736122.01500000001</v>
      </c>
      <c r="I90" s="52">
        <v>44713</v>
      </c>
      <c r="J90" s="53">
        <v>736122.01500000001</v>
      </c>
      <c r="K90" s="53">
        <v>637399.10924999998</v>
      </c>
      <c r="L90" s="53">
        <v>252620.56439999994</v>
      </c>
      <c r="M90" s="53">
        <v>118415.88956249997</v>
      </c>
    </row>
    <row r="91" spans="1:13" x14ac:dyDescent="0.35">
      <c r="A91" s="31" t="str">
        <f>CurrentYearData!$S$2</f>
        <v>MI</v>
      </c>
      <c r="C91" s="13">
        <v>44743</v>
      </c>
      <c r="D91" s="56">
        <f>SUMPRODUCT((Debtors!$B$2:$B$98=Calculations!$A$85)*(Debtors!$C$2:$C$98=Calculations!C91)*(Debtors!$D$2:$D$98))</f>
        <v>793182.6</v>
      </c>
      <c r="I91" s="52">
        <v>44743</v>
      </c>
      <c r="J91" s="53">
        <v>793182.6</v>
      </c>
      <c r="K91" s="53">
        <v>653566.27500000002</v>
      </c>
      <c r="L91" s="53">
        <v>303392.34449999995</v>
      </c>
      <c r="M91" s="53">
        <v>151850.96426249997</v>
      </c>
    </row>
    <row r="92" spans="1:13" x14ac:dyDescent="0.35">
      <c r="A92" s="31" t="str">
        <f>CurrentYearData!$S$2</f>
        <v>MI</v>
      </c>
      <c r="C92" s="13">
        <v>44774</v>
      </c>
      <c r="D92" s="56">
        <f>SUMPRODUCT((Debtors!$B$2:$B$98=Calculations!$A$85)*(Debtors!$C$2:$C$98=Calculations!C92)*(Debtors!$D$2:$D$98))</f>
        <v>692820.72000000009</v>
      </c>
      <c r="I92" s="52">
        <v>44774</v>
      </c>
      <c r="J92" s="53">
        <v>692820.72000000009</v>
      </c>
      <c r="K92" s="53">
        <v>547413.35265000002</v>
      </c>
      <c r="L92" s="53">
        <v>208040.46479999993</v>
      </c>
      <c r="M92" s="53">
        <v>105877.73654999997</v>
      </c>
    </row>
    <row r="93" spans="1:13" x14ac:dyDescent="0.35">
      <c r="A93" s="31" t="str">
        <f>CurrentYearData!$S$2</f>
        <v>MI</v>
      </c>
      <c r="C93" s="13">
        <v>44805</v>
      </c>
      <c r="D93" s="56">
        <f>SUMPRODUCT((Debtors!$B$2:$B$98=Calculations!$A$85)*(Debtors!$C$2:$C$98=Calculations!C93)*(Debtors!$D$2:$D$98))</f>
        <v>436477.05359999998</v>
      </c>
      <c r="I93" s="52">
        <v>44805</v>
      </c>
      <c r="J93" s="53">
        <v>436477.05359999998</v>
      </c>
      <c r="K93" s="53">
        <v>383339.32311599999</v>
      </c>
      <c r="L93" s="53">
        <v>183135.04915679997</v>
      </c>
      <c r="M93" s="53">
        <v>85844.554292249988</v>
      </c>
    </row>
    <row r="94" spans="1:13" x14ac:dyDescent="0.35">
      <c r="A94" s="31" t="str">
        <f>CurrentYearData!$S$2</f>
        <v>MI</v>
      </c>
      <c r="C94" s="13">
        <v>44835</v>
      </c>
      <c r="D94" s="56">
        <f>SUMPRODUCT((Debtors!$B$2:$B$98=Calculations!$A$85)*(Debtors!$C$2:$C$98=Calculations!C94)*(Debtors!$D$2:$D$98))</f>
        <v>364146.57043200004</v>
      </c>
      <c r="I94" s="52">
        <v>44835</v>
      </c>
      <c r="J94" s="53">
        <v>364146.57043200004</v>
      </c>
      <c r="K94" s="53">
        <v>276004.31264351995</v>
      </c>
      <c r="L94" s="53">
        <v>120023.89375507196</v>
      </c>
      <c r="M94" s="53">
        <v>66958.752347955</v>
      </c>
    </row>
    <row r="95" spans="1:13" x14ac:dyDescent="0.35">
      <c r="A95" s="31" t="str">
        <f>CurrentYearData!$S$2</f>
        <v>MI</v>
      </c>
      <c r="C95" s="13">
        <v>44866</v>
      </c>
      <c r="D95" s="56">
        <f>SUMPRODUCT((Debtors!$B$2:$B$98=Calculations!$A$85)*(Debtors!$C$2:$C$98=Calculations!C95)*(Debtors!$D$2:$D$98))</f>
        <v>1018462.6458000001</v>
      </c>
      <c r="I95" s="52">
        <v>44866</v>
      </c>
      <c r="J95" s="53">
        <v>1018462.6458000001</v>
      </c>
      <c r="K95" s="53">
        <v>903352.42565999995</v>
      </c>
      <c r="L95" s="53">
        <v>384509.5507304999</v>
      </c>
      <c r="M95" s="53">
        <v>177623.83434374997</v>
      </c>
    </row>
    <row r="96" spans="1:13" x14ac:dyDescent="0.35">
      <c r="A96" s="31" t="str">
        <f>CurrentYearData!$S$2</f>
        <v>MI</v>
      </c>
      <c r="C96" s="13">
        <v>44896</v>
      </c>
      <c r="D96" s="56">
        <f>SUMPRODUCT((Debtors!$B$2:$B$98=Calculations!$A$85)*(Debtors!$C$2:$C$98=Calculations!C96)*(Debtors!$D$2:$D$98))</f>
        <v>556508.24334000004</v>
      </c>
      <c r="E96" s="8"/>
      <c r="I96" s="52">
        <v>44896</v>
      </c>
      <c r="J96" s="53">
        <v>556508.24334000004</v>
      </c>
      <c r="K96" s="53">
        <v>486463.00017959997</v>
      </c>
      <c r="L96" s="53">
        <v>194618.88281375996</v>
      </c>
      <c r="M96" s="53">
        <v>97195.762152899988</v>
      </c>
    </row>
    <row r="97" spans="1:7" x14ac:dyDescent="0.35">
      <c r="A97" s="31" t="str">
        <f>CurrentYearData!$S$2</f>
        <v>MI</v>
      </c>
      <c r="B97" s="41" t="s">
        <v>73</v>
      </c>
      <c r="C97" s="13">
        <v>44562</v>
      </c>
      <c r="E97" s="56">
        <f>SUMPRODUCT((Debtors!$B$2:$B$98=Calculations!$A$85)*(Debtors!$C$2:$C$98=Calculations!C85)*(Debtors!$E$2:$E$98))</f>
        <v>687964.5</v>
      </c>
    </row>
    <row r="98" spans="1:7" x14ac:dyDescent="0.35">
      <c r="A98" s="31" t="str">
        <f>CurrentYearData!$S$2</f>
        <v>MI</v>
      </c>
      <c r="C98" s="13">
        <v>44593</v>
      </c>
      <c r="E98" s="56">
        <f>SUMPRODUCT((Debtors!$B$2:$B$98=Calculations!$A$85)*(Debtors!$C$2:$C$98=Calculations!C86)*(Debtors!$E$2:$E$98))</f>
        <v>749881.30500000005</v>
      </c>
    </row>
    <row r="99" spans="1:7" x14ac:dyDescent="0.35">
      <c r="A99" s="31" t="str">
        <f>CurrentYearData!$S$2</f>
        <v>MI</v>
      </c>
      <c r="C99" s="13">
        <v>44621</v>
      </c>
      <c r="E99" s="56">
        <f>SUMPRODUCT((Debtors!$B$2:$B$98=Calculations!$A$85)*(Debtors!$C$2:$C$98=Calculations!C87)*(Debtors!$E$2:$E$98))</f>
        <v>532415.72655000002</v>
      </c>
    </row>
    <row r="100" spans="1:7" x14ac:dyDescent="0.35">
      <c r="A100" s="31" t="str">
        <f>CurrentYearData!$S$2</f>
        <v>MI</v>
      </c>
      <c r="C100" s="13">
        <v>44652</v>
      </c>
      <c r="E100" s="56">
        <f>SUMPRODUCT((Debtors!$B$2:$B$98=Calculations!$A$85)*(Debtors!$C$2:$C$98=Calculations!C88)*(Debtors!$E$2:$E$98))</f>
        <v>383339.32311599999</v>
      </c>
    </row>
    <row r="101" spans="1:7" x14ac:dyDescent="0.35">
      <c r="A101" s="31" t="str">
        <f>CurrentYearData!$S$2</f>
        <v>MI</v>
      </c>
      <c r="C101" s="13">
        <v>44682</v>
      </c>
      <c r="E101" s="56">
        <f>SUMPRODUCT((Debtors!$B$2:$B$98=Calculations!$A$85)*(Debtors!$C$2:$C$98=Calculations!C89)*(Debtors!$E$2:$E$98))</f>
        <v>584769.82499999995</v>
      </c>
    </row>
    <row r="102" spans="1:7" x14ac:dyDescent="0.35">
      <c r="A102" s="31" t="str">
        <f>CurrentYearData!$S$2</f>
        <v>MI</v>
      </c>
      <c r="C102" s="13">
        <v>44713</v>
      </c>
      <c r="E102" s="56">
        <f>SUMPRODUCT((Debtors!$B$2:$B$98=Calculations!$A$85)*(Debtors!$C$2:$C$98=Calculations!C90)*(Debtors!$E$2:$E$98))</f>
        <v>637399.10924999998</v>
      </c>
    </row>
    <row r="103" spans="1:7" x14ac:dyDescent="0.35">
      <c r="A103" s="31" t="str">
        <f>CurrentYearData!$S$2</f>
        <v>MI</v>
      </c>
      <c r="C103" s="13">
        <v>44743</v>
      </c>
      <c r="E103" s="56">
        <f>SUMPRODUCT((Debtors!$B$2:$B$98=Calculations!$A$85)*(Debtors!$C$2:$C$98=Calculations!C91)*(Debtors!$E$2:$E$98))</f>
        <v>653566.27500000002</v>
      </c>
      <c r="F103" s="8"/>
    </row>
    <row r="104" spans="1:7" x14ac:dyDescent="0.35">
      <c r="A104" s="31" t="str">
        <f>CurrentYearData!$S$2</f>
        <v>MI</v>
      </c>
      <c r="C104" s="13">
        <v>44774</v>
      </c>
      <c r="E104" s="56">
        <f>SUMPRODUCT((Debtors!$B$2:$B$98=Calculations!$A$85)*(Debtors!$C$2:$C$98=Calculations!C92)*(Debtors!$E$2:$E$98))</f>
        <v>547413.35265000002</v>
      </c>
      <c r="F104" s="8"/>
    </row>
    <row r="105" spans="1:7" x14ac:dyDescent="0.35">
      <c r="A105" s="31" t="str">
        <f>CurrentYearData!$S$2</f>
        <v>MI</v>
      </c>
      <c r="C105" s="13">
        <v>44805</v>
      </c>
      <c r="E105" s="56">
        <f>SUMPRODUCT((Debtors!$B$2:$B$98=Calculations!$A$85)*(Debtors!$C$2:$C$98=Calculations!C93)*(Debtors!$E$2:$E$98))</f>
        <v>383339.32311599999</v>
      </c>
      <c r="F105" s="8"/>
    </row>
    <row r="106" spans="1:7" x14ac:dyDescent="0.35">
      <c r="A106" s="31" t="str">
        <f>CurrentYearData!$S$2</f>
        <v>MI</v>
      </c>
      <c r="C106" s="13">
        <v>44835</v>
      </c>
      <c r="E106" s="56">
        <f>SUMPRODUCT((Debtors!$B$2:$B$98=Calculations!$A$85)*(Debtors!$C$2:$C$98=Calculations!C94)*(Debtors!$E$2:$E$98))</f>
        <v>276004.31264351995</v>
      </c>
      <c r="F106" s="8"/>
    </row>
    <row r="107" spans="1:7" x14ac:dyDescent="0.35">
      <c r="A107" s="31" t="str">
        <f>CurrentYearData!$S$2</f>
        <v>MI</v>
      </c>
      <c r="C107" s="13">
        <v>44866</v>
      </c>
      <c r="E107" s="56">
        <f>SUMPRODUCT((Debtors!$B$2:$B$98=Calculations!$A$85)*(Debtors!$C$2:$C$98=Calculations!C95)*(Debtors!$E$2:$E$98))</f>
        <v>903352.42565999995</v>
      </c>
      <c r="F107" s="8"/>
    </row>
    <row r="108" spans="1:7" x14ac:dyDescent="0.35">
      <c r="A108" s="31" t="str">
        <f>CurrentYearData!$S$2</f>
        <v>MI</v>
      </c>
      <c r="C108" s="13">
        <v>44896</v>
      </c>
      <c r="E108" s="56">
        <f>SUMPRODUCT((Debtors!$B$2:$B$98=Calculations!$A$85)*(Debtors!$C$2:$C$98=Calculations!C96)*(Debtors!$E$2:$E$98))</f>
        <v>486463.00017959997</v>
      </c>
      <c r="F108" s="8"/>
    </row>
    <row r="109" spans="1:7" x14ac:dyDescent="0.35">
      <c r="A109" s="31" t="str">
        <f>CurrentYearData!$S$2</f>
        <v>MI</v>
      </c>
      <c r="B109" s="42" t="s">
        <v>74</v>
      </c>
      <c r="C109" s="13">
        <v>44562</v>
      </c>
      <c r="E109" s="8"/>
      <c r="F109" s="56">
        <f>SUMPRODUCT((Debtors!$B$2:$B$98=Calculations!$A$85)*(Debtors!$C$2:$C$98=Calculations!C85)*(Debtors!$F$2:$F$98))</f>
        <v>309584.02499999997</v>
      </c>
      <c r="G109" s="8"/>
    </row>
    <row r="110" spans="1:7" x14ac:dyDescent="0.35">
      <c r="A110" s="31" t="str">
        <f>CurrentYearData!$S$2</f>
        <v>MI</v>
      </c>
      <c r="C110" s="13">
        <v>44593</v>
      </c>
      <c r="E110" s="8"/>
      <c r="F110" s="56">
        <f>SUMPRODUCT((Debtors!$B$2:$B$98=Calculations!$A$85)*(Debtors!$C$2:$C$98=Calculations!C86)*(Debtors!$F$2:$F$98))</f>
        <v>297200.66399999993</v>
      </c>
      <c r="G110" s="8"/>
    </row>
    <row r="111" spans="1:7" x14ac:dyDescent="0.35">
      <c r="A111" s="31" t="str">
        <f>CurrentYearData!$S$2</f>
        <v>MI</v>
      </c>
      <c r="C111" s="13">
        <v>44621</v>
      </c>
      <c r="E111" s="8"/>
      <c r="F111" s="56">
        <f>SUMPRODUCT((Debtors!$B$2:$B$98=Calculations!$A$85)*(Debtors!$C$2:$C$98=Calculations!C87)*(Debtors!$F$2:$F$98))</f>
        <v>234788.52455999996</v>
      </c>
      <c r="G111" s="8"/>
    </row>
    <row r="112" spans="1:7" x14ac:dyDescent="0.35">
      <c r="A112" s="31" t="str">
        <f>CurrentYearData!$S$2</f>
        <v>MI</v>
      </c>
      <c r="C112" s="13">
        <v>44652</v>
      </c>
      <c r="E112" s="8"/>
      <c r="F112" s="56">
        <f>SUMPRODUCT((Debtors!$B$2:$B$98=Calculations!$A$85)*(Debtors!$C$2:$C$98=Calculations!C88)*(Debtors!$F$2:$F$98))</f>
        <v>169047.73768319996</v>
      </c>
      <c r="G112" s="8"/>
    </row>
    <row r="113" spans="1:7" x14ac:dyDescent="0.35">
      <c r="A113" s="31" t="str">
        <f>CurrentYearData!$S$2</f>
        <v>MI</v>
      </c>
      <c r="C113" s="13">
        <v>44682</v>
      </c>
      <c r="E113" s="8"/>
      <c r="F113" s="56">
        <f>SUMPRODUCT((Debtors!$B$2:$B$98=Calculations!$A$85)*(Debtors!$C$2:$C$98=Calculations!C89)*(Debtors!$F$2:$F$98))</f>
        <v>263146.42124999996</v>
      </c>
      <c r="G113" s="8"/>
    </row>
    <row r="114" spans="1:7" x14ac:dyDescent="0.35">
      <c r="A114" s="31" t="str">
        <f>CurrentYearData!$S$2</f>
        <v>MI</v>
      </c>
      <c r="C114" s="13">
        <v>44713</v>
      </c>
      <c r="E114" s="8"/>
      <c r="F114" s="56">
        <f>SUMPRODUCT((Debtors!$B$2:$B$98=Calculations!$A$85)*(Debtors!$C$2:$C$98=Calculations!C90)*(Debtors!$F$2:$F$98))</f>
        <v>252620.56439999994</v>
      </c>
      <c r="G114" s="8"/>
    </row>
    <row r="115" spans="1:7" x14ac:dyDescent="0.35">
      <c r="A115" s="31" t="str">
        <f>CurrentYearData!$S$2</f>
        <v>MI</v>
      </c>
      <c r="C115" s="13">
        <v>44743</v>
      </c>
      <c r="F115" s="56">
        <f>SUMPRODUCT((Debtors!$B$2:$B$98=Calculations!$A$85)*(Debtors!$C$2:$C$98=Calculations!C91)*(Debtors!$F$2:$F$98))</f>
        <v>303392.34449999995</v>
      </c>
    </row>
    <row r="116" spans="1:7" x14ac:dyDescent="0.35">
      <c r="A116" s="31" t="str">
        <f>CurrentYearData!$S$2</f>
        <v>MI</v>
      </c>
      <c r="C116" s="13">
        <v>44774</v>
      </c>
      <c r="F116" s="56">
        <f>SUMPRODUCT((Debtors!$B$2:$B$98=Calculations!$A$85)*(Debtors!$C$2:$C$98=Calculations!C92)*(Debtors!$F$2:$F$98))</f>
        <v>208040.46479999993</v>
      </c>
    </row>
    <row r="117" spans="1:7" x14ac:dyDescent="0.35">
      <c r="A117" s="31" t="str">
        <f>CurrentYearData!$S$2</f>
        <v>MI</v>
      </c>
      <c r="C117" s="13">
        <v>44805</v>
      </c>
      <c r="F117" s="56">
        <f>SUMPRODUCT((Debtors!$B$2:$B$98=Calculations!$A$85)*(Debtors!$C$2:$C$98=Calculations!C93)*(Debtors!$F$2:$F$98))</f>
        <v>183135.04915679997</v>
      </c>
    </row>
    <row r="118" spans="1:7" x14ac:dyDescent="0.35">
      <c r="A118" s="31" t="str">
        <f>CurrentYearData!$S$2</f>
        <v>MI</v>
      </c>
      <c r="C118" s="13">
        <v>44835</v>
      </c>
      <c r="F118" s="56">
        <f>SUMPRODUCT((Debtors!$B$2:$B$98=Calculations!$A$85)*(Debtors!$C$2:$C$98=Calculations!C94)*(Debtors!$F$2:$F$98))</f>
        <v>120023.89375507196</v>
      </c>
    </row>
    <row r="119" spans="1:7" x14ac:dyDescent="0.35">
      <c r="A119" s="31" t="str">
        <f>CurrentYearData!$S$2</f>
        <v>MI</v>
      </c>
      <c r="C119" s="13">
        <v>44866</v>
      </c>
      <c r="F119" s="56">
        <f>SUMPRODUCT((Debtors!$B$2:$B$98=Calculations!$A$85)*(Debtors!$C$2:$C$98=Calculations!C95)*(Debtors!$F$2:$F$98))</f>
        <v>384509.5507304999</v>
      </c>
    </row>
    <row r="120" spans="1:7" x14ac:dyDescent="0.35">
      <c r="A120" s="31" t="str">
        <f>CurrentYearData!$S$2</f>
        <v>MI</v>
      </c>
      <c r="C120" s="13">
        <v>44896</v>
      </c>
      <c r="F120" s="56">
        <f>SUMPRODUCT((Debtors!$B$2:$B$98=Calculations!$A$85)*(Debtors!$C$2:$C$98=Calculations!C96)*(Debtors!$F$2:$F$98))</f>
        <v>194618.88281375996</v>
      </c>
      <c r="G120" s="8"/>
    </row>
    <row r="121" spans="1:7" x14ac:dyDescent="0.35">
      <c r="A121" s="31" t="str">
        <f>CurrentYearData!$S$2</f>
        <v>MI</v>
      </c>
      <c r="B121" s="42" t="s">
        <v>18</v>
      </c>
      <c r="C121" s="13">
        <v>44562</v>
      </c>
      <c r="G121" s="56">
        <f>SUMPRODUCT((Debtors!$B$2:$B$98=Calculations!$A$85)*(Debtors!$C$2:$C$98=Calculations!C85)*(Debtors!$G$2:$G$98))</f>
        <v>139312.81124999997</v>
      </c>
    </row>
    <row r="122" spans="1:7" x14ac:dyDescent="0.35">
      <c r="A122" s="31" t="str">
        <f>CurrentYearData!$S$2</f>
        <v>MI</v>
      </c>
      <c r="C122" s="13">
        <v>44593</v>
      </c>
      <c r="G122" s="56">
        <f>SUMPRODUCT((Debtors!$B$2:$B$98=Calculations!$A$85)*(Debtors!$C$2:$C$98=Calculations!C86)*(Debtors!$G$2:$G$98))</f>
        <v>139312.81124999997</v>
      </c>
    </row>
    <row r="123" spans="1:7" x14ac:dyDescent="0.35">
      <c r="A123" s="31" t="str">
        <f>CurrentYearData!$S$2</f>
        <v>MI</v>
      </c>
      <c r="C123" s="13">
        <v>44621</v>
      </c>
      <c r="G123" s="56">
        <f>SUMPRODUCT((Debtors!$B$2:$B$98=Calculations!$A$85)*(Debtors!$C$2:$C$98=Calculations!C87)*(Debtors!$G$2:$G$98))</f>
        <v>108663.99277499998</v>
      </c>
    </row>
    <row r="124" spans="1:7" x14ac:dyDescent="0.35">
      <c r="A124" s="31" t="str">
        <f>CurrentYearData!$S$2</f>
        <v>MI</v>
      </c>
      <c r="C124" s="13">
        <v>44652</v>
      </c>
      <c r="G124" s="56">
        <f>SUMPRODUCT((Debtors!$B$2:$B$98=Calculations!$A$85)*(Debtors!$C$2:$C$98=Calculations!C88)*(Debtors!$G$2:$G$98))</f>
        <v>85844.554292249988</v>
      </c>
    </row>
    <row r="125" spans="1:7" x14ac:dyDescent="0.35">
      <c r="A125" s="31" t="str">
        <f>CurrentYearData!$S$2</f>
        <v>MI</v>
      </c>
      <c r="C125" s="13">
        <v>44682</v>
      </c>
      <c r="G125" s="56">
        <f>SUMPRODUCT((Debtors!$B$2:$B$98=Calculations!$A$85)*(Debtors!$C$2:$C$98=Calculations!C89)*(Debtors!$G$2:$G$98))</f>
        <v>118415.88956249997</v>
      </c>
    </row>
    <row r="126" spans="1:7" x14ac:dyDescent="0.35">
      <c r="A126" s="31" t="str">
        <f>CurrentYearData!$S$2</f>
        <v>MI</v>
      </c>
      <c r="C126" s="13">
        <v>44713</v>
      </c>
      <c r="G126" s="56">
        <f>SUMPRODUCT((Debtors!$B$2:$B$98=Calculations!$A$85)*(Debtors!$C$2:$C$98=Calculations!C90)*(Debtors!$G$2:$G$98))</f>
        <v>118415.88956249997</v>
      </c>
    </row>
    <row r="127" spans="1:7" x14ac:dyDescent="0.35">
      <c r="A127" s="31" t="str">
        <f>CurrentYearData!$S$2</f>
        <v>MI</v>
      </c>
      <c r="C127" s="13">
        <v>44743</v>
      </c>
      <c r="G127" s="56">
        <f>SUMPRODUCT((Debtors!$B$2:$B$98=Calculations!$A$85)*(Debtors!$C$2:$C$98=Calculations!C91)*(Debtors!$G$2:$G$98))</f>
        <v>151850.96426249997</v>
      </c>
    </row>
    <row r="128" spans="1:7" x14ac:dyDescent="0.35">
      <c r="A128" s="31" t="str">
        <f>CurrentYearData!$S$2</f>
        <v>MI</v>
      </c>
      <c r="C128" s="13">
        <v>44774</v>
      </c>
      <c r="G128" s="56">
        <f>SUMPRODUCT((Debtors!$B$2:$B$98=Calculations!$A$85)*(Debtors!$C$2:$C$98=Calculations!C92)*(Debtors!$G$2:$G$98))</f>
        <v>105877.73654999997</v>
      </c>
    </row>
    <row r="129" spans="1:7" x14ac:dyDescent="0.35">
      <c r="A129" s="31" t="str">
        <f>CurrentYearData!$S$2</f>
        <v>MI</v>
      </c>
      <c r="C129" s="13">
        <v>44805</v>
      </c>
      <c r="G129" s="56">
        <f>SUMPRODUCT((Debtors!$B$2:$B$98=Calculations!$A$85)*(Debtors!$C$2:$C$98=Calculations!C93)*(Debtors!$G$2:$G$98))</f>
        <v>85844.554292249988</v>
      </c>
    </row>
    <row r="130" spans="1:7" x14ac:dyDescent="0.35">
      <c r="A130" s="31" t="str">
        <f>CurrentYearData!$S$2</f>
        <v>MI</v>
      </c>
      <c r="C130" s="13">
        <v>44835</v>
      </c>
      <c r="G130" s="56">
        <f>SUMPRODUCT((Debtors!$B$2:$B$98=Calculations!$A$85)*(Debtors!$C$2:$C$98=Calculations!C94)*(Debtors!$G$2:$G$98))</f>
        <v>66958.752347955</v>
      </c>
    </row>
    <row r="131" spans="1:7" x14ac:dyDescent="0.35">
      <c r="A131" s="31" t="str">
        <f>CurrentYearData!$S$2</f>
        <v>MI</v>
      </c>
      <c r="C131" s="13">
        <v>44866</v>
      </c>
      <c r="G131" s="56">
        <f>SUMPRODUCT((Debtors!$B$2:$B$98=Calculations!$A$85)*(Debtors!$C$2:$C$98=Calculations!C95)*(Debtors!$G$2:$G$98))</f>
        <v>177623.83434374997</v>
      </c>
    </row>
    <row r="132" spans="1:7" x14ac:dyDescent="0.35">
      <c r="A132" s="31" t="str">
        <f>CurrentYearData!$S$2</f>
        <v>MI</v>
      </c>
      <c r="C132" s="13">
        <v>44896</v>
      </c>
      <c r="G132" s="56">
        <f>SUMPRODUCT((Debtors!$B$2:$B$98=Calculations!$A$85)*(Debtors!$C$2:$C$98=Calculations!C96)*(Debtors!$G$2:$G$98))</f>
        <v>97195.762152899988</v>
      </c>
    </row>
  </sheetData>
  <phoneticPr fontId="10"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6" r:id="rId4" name="Group Box 4">
              <controlPr defaultSize="0" autoFill="0" autoPict="0">
                <anchor moveWithCells="1">
                  <from>
                    <xdr:col>16</xdr:col>
                    <xdr:colOff>292100</xdr:colOff>
                    <xdr:row>0</xdr:row>
                    <xdr:rowOff>88900</xdr:rowOff>
                  </from>
                  <to>
                    <xdr:col>19</xdr:col>
                    <xdr:colOff>336550</xdr:colOff>
                    <xdr:row>0</xdr:row>
                    <xdr:rowOff>254000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522D-F726-4AE9-9664-214E32C840E9}">
  <sheetPr>
    <tabColor rgb="FF00B050"/>
    <pageSetUpPr fitToPage="1"/>
  </sheetPr>
  <dimension ref="A5:F13"/>
  <sheetViews>
    <sheetView showGridLines="0" showRowColHeaders="0" tabSelected="1" zoomScale="60" zoomScaleNormal="60" workbookViewId="0">
      <selection activeCell="X12" sqref="X12"/>
    </sheetView>
  </sheetViews>
  <sheetFormatPr defaultColWidth="9.1796875" defaultRowHeight="14.5" x14ac:dyDescent="0.35"/>
  <cols>
    <col min="1" max="1" width="3.54296875" style="6" customWidth="1"/>
    <col min="2" max="2" width="12" style="6" customWidth="1"/>
    <col min="3" max="5" width="8.453125" style="6" customWidth="1"/>
    <col min="6" max="6" width="9.453125" style="6" bestFit="1" customWidth="1"/>
    <col min="7" max="7" width="5.81640625" style="6" customWidth="1"/>
    <col min="8" max="20" width="11.453125" style="6" customWidth="1"/>
    <col min="21" max="16384" width="9.1796875" style="6"/>
  </cols>
  <sheetData>
    <row r="5" spans="1:6" x14ac:dyDescent="0.35">
      <c r="B5" s="57" t="s">
        <v>53</v>
      </c>
      <c r="C5" s="58" t="s">
        <v>46</v>
      </c>
      <c r="D5" s="58" t="s">
        <v>48</v>
      </c>
      <c r="E5" s="58" t="s">
        <v>54</v>
      </c>
      <c r="F5" s="17"/>
    </row>
    <row r="6" spans="1:6" ht="14.25" customHeight="1" x14ac:dyDescent="0.35">
      <c r="A6" s="17"/>
      <c r="B6" s="59" t="s">
        <v>7</v>
      </c>
      <c r="C6" s="60">
        <f>Calculations!I22/1000</f>
        <v>1264.3376000000001</v>
      </c>
      <c r="D6" s="61">
        <f>Calculations!J22/1000</f>
        <v>1408.528</v>
      </c>
      <c r="E6" s="62">
        <f>(C6-D6)/C6</f>
        <v>-0.1140442236314098</v>
      </c>
      <c r="F6" s="18"/>
    </row>
    <row r="7" spans="1:6" ht="14.25" customHeight="1" x14ac:dyDescent="0.35">
      <c r="B7" s="59" t="s">
        <v>8</v>
      </c>
      <c r="C7" s="60">
        <f>Calculations!I23/1000</f>
        <v>1784.9472000000001</v>
      </c>
      <c r="D7" s="61">
        <f>Calculations!J23/1000</f>
        <v>1549.3808000000001</v>
      </c>
      <c r="E7" s="62">
        <f>(C7-D7)/C7</f>
        <v>0.1319738757538598</v>
      </c>
      <c r="F7" s="18"/>
    </row>
    <row r="8" spans="1:6" ht="14.25" customHeight="1" x14ac:dyDescent="0.35">
      <c r="B8" s="59" t="s">
        <v>9</v>
      </c>
      <c r="C8" s="60">
        <f>Calculations!I24/1000</f>
        <v>1859.32</v>
      </c>
      <c r="D8" s="61">
        <f>Calculations!J24/1000</f>
        <v>1478.9543999999999</v>
      </c>
      <c r="E8" s="62">
        <f>(C8-D8)/C8</f>
        <v>0.20457242432717343</v>
      </c>
      <c r="F8" s="18"/>
    </row>
    <row r="9" spans="1:6" ht="14.25" customHeight="1" x14ac:dyDescent="0.35">
      <c r="B9" s="59" t="s">
        <v>10</v>
      </c>
      <c r="C9" s="60">
        <f>Calculations!I25/1000</f>
        <v>1859.32</v>
      </c>
      <c r="D9" s="61">
        <f>Calculations!J25/1000</f>
        <v>1056.396</v>
      </c>
      <c r="E9" s="62">
        <f>(C9-D9)/C9</f>
        <v>0.43183744594798096</v>
      </c>
      <c r="F9" s="18"/>
    </row>
    <row r="10" spans="1:6" ht="14.25" customHeight="1" x14ac:dyDescent="0.35">
      <c r="B10" s="59" t="s">
        <v>11</v>
      </c>
      <c r="C10" s="60">
        <f>Calculations!I26/1000</f>
        <v>669.35519999999974</v>
      </c>
      <c r="D10" s="61">
        <f>Calculations!J26/1000</f>
        <v>1549.3807999999999</v>
      </c>
      <c r="E10" s="62">
        <f>(C10-D10)/C10</f>
        <v>-1.3147363313230411</v>
      </c>
      <c r="F10" s="18"/>
    </row>
    <row r="11" spans="1:6" x14ac:dyDescent="0.35">
      <c r="B11" s="63"/>
      <c r="C11" s="63"/>
      <c r="D11" s="63"/>
      <c r="E11" s="62"/>
      <c r="F11" s="19"/>
    </row>
    <row r="12" spans="1:6" ht="14.25" customHeight="1" x14ac:dyDescent="0.35">
      <c r="B12" s="59" t="s">
        <v>55</v>
      </c>
      <c r="C12" s="60">
        <f>SUM(C6:C10)</f>
        <v>7437.28</v>
      </c>
      <c r="D12" s="60">
        <f>SUM(D6:D10)</f>
        <v>7042.6399999999994</v>
      </c>
      <c r="E12" s="62">
        <f>(C12-D12)/C12</f>
        <v>5.3062409913301682E-2</v>
      </c>
      <c r="F12" s="18"/>
    </row>
    <row r="13" spans="1:6" ht="9" customHeight="1" x14ac:dyDescent="0.35">
      <c r="B13" s="63"/>
      <c r="C13" s="63"/>
      <c r="D13" s="63"/>
      <c r="E13" s="63"/>
    </row>
  </sheetData>
  <conditionalFormatting sqref="F6:F10">
    <cfRule type="iconSet" priority="3">
      <iconSet>
        <cfvo type="percent" val="0"/>
        <cfvo type="num" val="0"/>
        <cfvo type="num" val="0.02"/>
      </iconSet>
    </cfRule>
  </conditionalFormatting>
  <conditionalFormatting sqref="F12">
    <cfRule type="iconSet" priority="2">
      <iconSet>
        <cfvo type="percent" val="0"/>
        <cfvo type="num" val="0"/>
        <cfvo type="num" val="0.02"/>
      </iconSet>
    </cfRule>
  </conditionalFormatting>
  <conditionalFormatting sqref="E6:E12">
    <cfRule type="iconSet" priority="1">
      <iconSet>
        <cfvo type="percent" val="0"/>
        <cfvo type="percent" val="33"/>
        <cfvo type="percent" val="67"/>
      </iconSet>
    </cfRule>
  </conditionalFormatting>
  <pageMargins left="0.31496062992125984" right="0.31496062992125984" top="0.74803149606299213" bottom="0.74803149606299213" header="0.31496062992125984" footer="0.31496062992125984"/>
  <pageSetup paperSize="9" scale="7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7</xdr:col>
                    <xdr:colOff>698500</xdr:colOff>
                    <xdr:row>14</xdr:row>
                    <xdr:rowOff>127000</xdr:rowOff>
                  </from>
                  <to>
                    <xdr:col>8</xdr:col>
                    <xdr:colOff>793750</xdr:colOff>
                    <xdr:row>16</xdr:row>
                    <xdr:rowOff>44450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8</xdr:col>
                    <xdr:colOff>736600</xdr:colOff>
                    <xdr:row>15</xdr:row>
                    <xdr:rowOff>6350</xdr:rowOff>
                  </from>
                  <to>
                    <xdr:col>10</xdr:col>
                    <xdr:colOff>114300</xdr:colOff>
                    <xdr:row>16</xdr:row>
                    <xdr:rowOff>44450</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10</xdr:col>
                    <xdr:colOff>31750</xdr:colOff>
                    <xdr:row>14</xdr:row>
                    <xdr:rowOff>165100</xdr:rowOff>
                  </from>
                  <to>
                    <xdr:col>11</xdr:col>
                    <xdr:colOff>50800</xdr:colOff>
                    <xdr:row>16</xdr:row>
                    <xdr:rowOff>76200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CurrentYearData</vt:lpstr>
      <vt:lpstr>PreviousYearData</vt:lpstr>
      <vt:lpstr>HistoricalRevenue</vt:lpstr>
      <vt:lpstr>Debtors</vt:lpstr>
      <vt:lpstr>HR &amp; Campaign</vt:lpstr>
      <vt:lpstr>Satisfaction</vt:lpstr>
      <vt:lpstr>Calculations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Exadaktylos</dc:creator>
  <cp:lastModifiedBy>Mahendra Aarumalla</cp:lastModifiedBy>
  <dcterms:created xsi:type="dcterms:W3CDTF">2022-11-11T07:23:47Z</dcterms:created>
  <dcterms:modified xsi:type="dcterms:W3CDTF">2023-04-02T11:17:18Z</dcterms:modified>
</cp:coreProperties>
</file>