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M:\Maven\Project-Files\Project-Files\"/>
    </mc:Choice>
  </mc:AlternateContent>
  <xr:revisionPtr revIDLastSave="0" documentId="13_ncr:1_{E3C84629-DD7A-4EBC-9726-AE3F39FDBD47}" xr6:coauthVersionLast="47" xr6:coauthVersionMax="47" xr10:uidLastSave="{00000000-0000-0000-0000-000000000000}"/>
  <bookViews>
    <workbookView xWindow="-110" yWindow="-110" windowWidth="19420" windowHeight="10300" tabRatio="700" activeTab="6" xr2:uid="{00000000-000D-0000-FFFF-FFFF00000000}"/>
  </bookViews>
  <sheets>
    <sheet name="Lists" sheetId="2" r:id="rId1"/>
    <sheet name="Resources" sheetId="10" r:id="rId2"/>
    <sheet name="Operations" sheetId="9" r:id="rId3"/>
    <sheet name="Customer" sheetId="8" r:id="rId4"/>
    <sheet name="Finance" sheetId="5" r:id="rId5"/>
    <sheet name="Calculations" sheetId="4" r:id="rId6"/>
    <sheet name="Dashboard" sheetId="6" r:id="rId7"/>
  </sheets>
  <definedNames>
    <definedName name="_xlnm._FilterDatabase" localSheetId="3" hidden="1">Customer!$A$1:$O$133</definedName>
    <definedName name="_xlnm._FilterDatabase" localSheetId="2" hidden="1">Operations!$A$1:$O$105</definedName>
    <definedName name="_xlnm._FilterDatabase" localSheetId="1" hidden="1">Resources!$A$1:$O$105</definedName>
  </definedNames>
  <calcPr calcId="191029"/>
</workbook>
</file>

<file path=xl/calcChain.xml><?xml version="1.0" encoding="utf-8"?>
<calcChain xmlns="http://schemas.openxmlformats.org/spreadsheetml/2006/main">
  <c r="K4" i="6" l="1"/>
  <c r="E30" i="4"/>
  <c r="N38" i="6" s="1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D2" i="2"/>
  <c r="A44" i="4" l="1"/>
  <c r="J44" i="4" s="1"/>
  <c r="A41" i="4"/>
  <c r="A40" i="4"/>
  <c r="F41" i="4" s="1"/>
  <c r="A37" i="4"/>
  <c r="A36" i="4"/>
  <c r="F37" i="4" s="1"/>
  <c r="A32" i="4"/>
  <c r="A31" i="4"/>
  <c r="A30" i="4"/>
  <c r="A29" i="4"/>
  <c r="A28" i="4"/>
  <c r="A24" i="4"/>
  <c r="A23" i="4"/>
  <c r="A22" i="4"/>
  <c r="A21" i="4"/>
  <c r="A20" i="4"/>
  <c r="E21" i="4" s="1"/>
  <c r="N28" i="6" s="1"/>
  <c r="A16" i="4"/>
  <c r="A15" i="4"/>
  <c r="A14" i="4"/>
  <c r="D12" i="4" s="1"/>
  <c r="M18" i="6" s="1"/>
  <c r="A13" i="4"/>
  <c r="A12" i="4"/>
  <c r="A5" i="4"/>
  <c r="A6" i="4"/>
  <c r="A7" i="4"/>
  <c r="A8" i="4"/>
  <c r="A4" i="4"/>
  <c r="D6" i="4" s="1"/>
  <c r="M11" i="6" s="1"/>
  <c r="E29" i="4" l="1"/>
  <c r="N37" i="6" s="1"/>
  <c r="D29" i="4"/>
  <c r="M37" i="6" s="1"/>
  <c r="E16" i="4"/>
  <c r="N22" i="6" s="1"/>
  <c r="D13" i="4"/>
  <c r="M19" i="6" s="1"/>
  <c r="C6" i="4"/>
  <c r="L11" i="6" s="1"/>
  <c r="E5" i="4"/>
  <c r="N10" i="6" s="1"/>
  <c r="C12" i="4"/>
  <c r="L18" i="6" s="1"/>
  <c r="C14" i="4"/>
  <c r="L20" i="6" s="1"/>
  <c r="D14" i="4"/>
  <c r="D16" i="4"/>
  <c r="M22" i="6" s="1"/>
  <c r="D15" i="4"/>
  <c r="M21" i="6" s="1"/>
  <c r="E13" i="4"/>
  <c r="N19" i="6" s="1"/>
  <c r="E23" i="4"/>
  <c r="N30" i="6" s="1"/>
  <c r="D21" i="4"/>
  <c r="M28" i="6" s="1"/>
  <c r="C15" i="4"/>
  <c r="L21" i="6" s="1"/>
  <c r="E14" i="4"/>
  <c r="N20" i="6" s="1"/>
  <c r="G36" i="4"/>
  <c r="H37" i="4"/>
  <c r="F36" i="4"/>
  <c r="G37" i="4"/>
  <c r="C36" i="4"/>
  <c r="E36" i="4"/>
  <c r="E37" i="4"/>
  <c r="C21" i="4"/>
  <c r="L28" i="6" s="1"/>
  <c r="N36" i="4"/>
  <c r="D36" i="4"/>
  <c r="D37" i="4"/>
  <c r="M36" i="4"/>
  <c r="M37" i="4"/>
  <c r="J40" i="4"/>
  <c r="L36" i="4"/>
  <c r="L37" i="4"/>
  <c r="M41" i="4"/>
  <c r="J36" i="4"/>
  <c r="J37" i="4"/>
  <c r="E41" i="4"/>
  <c r="C16" i="4"/>
  <c r="L22" i="6" s="1"/>
  <c r="E12" i="4"/>
  <c r="N18" i="6" s="1"/>
  <c r="I36" i="4"/>
  <c r="I37" i="4"/>
  <c r="D5" i="4"/>
  <c r="M10" i="6" s="1"/>
  <c r="E24" i="4"/>
  <c r="N31" i="6" s="1"/>
  <c r="E20" i="4"/>
  <c r="N27" i="6" s="1"/>
  <c r="D41" i="4"/>
  <c r="I44" i="4"/>
  <c r="C5" i="4"/>
  <c r="L10" i="6" s="1"/>
  <c r="I40" i="4"/>
  <c r="L41" i="4"/>
  <c r="H44" i="4"/>
  <c r="D31" i="4"/>
  <c r="M39" i="6" s="1"/>
  <c r="E31" i="4"/>
  <c r="N39" i="6" s="1"/>
  <c r="E28" i="4"/>
  <c r="N36" i="6" s="1"/>
  <c r="C31" i="4"/>
  <c r="L39" i="6" s="1"/>
  <c r="C32" i="4"/>
  <c r="L40" i="6" s="1"/>
  <c r="D32" i="4"/>
  <c r="M40" i="6" s="1"/>
  <c r="C28" i="4"/>
  <c r="L36" i="6" s="1"/>
  <c r="E32" i="4"/>
  <c r="N40" i="6" s="1"/>
  <c r="D28" i="4"/>
  <c r="M36" i="6" s="1"/>
  <c r="C29" i="4"/>
  <c r="L37" i="6" s="1"/>
  <c r="E8" i="4"/>
  <c r="N13" i="6" s="1"/>
  <c r="E4" i="4"/>
  <c r="N9" i="6" s="1"/>
  <c r="D24" i="4"/>
  <c r="M31" i="6" s="1"/>
  <c r="D20" i="4"/>
  <c r="M27" i="6" s="1"/>
  <c r="E15" i="4"/>
  <c r="N21" i="6" s="1"/>
  <c r="H36" i="4"/>
  <c r="K37" i="4"/>
  <c r="N37" i="4"/>
  <c r="H40" i="4"/>
  <c r="K41" i="4"/>
  <c r="N41" i="4"/>
  <c r="G44" i="4"/>
  <c r="C40" i="4"/>
  <c r="G40" i="4"/>
  <c r="J41" i="4"/>
  <c r="C44" i="4"/>
  <c r="F44" i="4"/>
  <c r="N40" i="4"/>
  <c r="F40" i="4"/>
  <c r="I41" i="4"/>
  <c r="M44" i="4"/>
  <c r="E44" i="4"/>
  <c r="D8" i="4"/>
  <c r="M13" i="6" s="1"/>
  <c r="D4" i="4"/>
  <c r="M9" i="6" s="1"/>
  <c r="M40" i="4"/>
  <c r="E40" i="4"/>
  <c r="H41" i="4"/>
  <c r="L44" i="4"/>
  <c r="D44" i="4"/>
  <c r="C4" i="4"/>
  <c r="L9" i="6" s="1"/>
  <c r="E7" i="4"/>
  <c r="N12" i="6" s="1"/>
  <c r="C20" i="4"/>
  <c r="L27" i="6" s="1"/>
  <c r="D23" i="4"/>
  <c r="M30" i="6" s="1"/>
  <c r="D7" i="4"/>
  <c r="M12" i="6" s="1"/>
  <c r="C24" i="4"/>
  <c r="L31" i="6" s="1"/>
  <c r="E22" i="4"/>
  <c r="N29" i="6" s="1"/>
  <c r="C8" i="4"/>
  <c r="L13" i="6" s="1"/>
  <c r="E6" i="4"/>
  <c r="N11" i="6" s="1"/>
  <c r="C23" i="4"/>
  <c r="L30" i="6" s="1"/>
  <c r="D22" i="4"/>
  <c r="M29" i="6" s="1"/>
  <c r="L40" i="4"/>
  <c r="D40" i="4"/>
  <c r="G41" i="4"/>
  <c r="K44" i="4"/>
  <c r="N44" i="4"/>
  <c r="C7" i="4"/>
  <c r="L12" i="6" s="1"/>
  <c r="C22" i="4"/>
  <c r="L29" i="6" s="1"/>
  <c r="C13" i="4"/>
  <c r="L19" i="6" s="1"/>
  <c r="K36" i="4"/>
  <c r="C37" i="4"/>
  <c r="K40" i="4"/>
  <c r="C41" i="4"/>
  <c r="N113" i="5"/>
  <c r="M113" i="5"/>
  <c r="L113" i="5"/>
  <c r="K113" i="5"/>
  <c r="J113" i="5"/>
  <c r="I113" i="5"/>
  <c r="H113" i="5"/>
  <c r="G113" i="5"/>
  <c r="F113" i="5"/>
  <c r="E113" i="5"/>
  <c r="D113" i="5"/>
  <c r="C113" i="5"/>
  <c r="O111" i="5"/>
  <c r="O110" i="5"/>
  <c r="O109" i="5"/>
  <c r="O108" i="5"/>
  <c r="O94" i="5"/>
  <c r="K99" i="5"/>
  <c r="D99" i="5"/>
  <c r="H99" i="5"/>
  <c r="L99" i="5"/>
  <c r="O96" i="5"/>
  <c r="E99" i="5"/>
  <c r="I99" i="5"/>
  <c r="M99" i="5"/>
  <c r="O97" i="5"/>
  <c r="N99" i="5"/>
  <c r="J99" i="5"/>
  <c r="F99" i="5"/>
  <c r="O19" i="8"/>
  <c r="O18" i="8"/>
  <c r="O17" i="8"/>
  <c r="O16" i="8"/>
  <c r="N21" i="8"/>
  <c r="M21" i="8"/>
  <c r="L21" i="8"/>
  <c r="K21" i="8"/>
  <c r="J21" i="8"/>
  <c r="I21" i="8"/>
  <c r="H21" i="8"/>
  <c r="G21" i="8"/>
  <c r="F21" i="8"/>
  <c r="E21" i="8"/>
  <c r="D21" i="8"/>
  <c r="C21" i="8"/>
  <c r="N42" i="8"/>
  <c r="M42" i="8"/>
  <c r="L42" i="8"/>
  <c r="K42" i="8"/>
  <c r="J42" i="8"/>
  <c r="I42" i="8"/>
  <c r="H42" i="8"/>
  <c r="G42" i="8"/>
  <c r="F42" i="8"/>
  <c r="E42" i="8"/>
  <c r="D42" i="8"/>
  <c r="C42" i="8"/>
  <c r="O40" i="8"/>
  <c r="O39" i="8"/>
  <c r="O38" i="8"/>
  <c r="O37" i="8"/>
  <c r="N63" i="8"/>
  <c r="M63" i="8"/>
  <c r="L63" i="8"/>
  <c r="K63" i="8"/>
  <c r="J63" i="8"/>
  <c r="I63" i="8"/>
  <c r="H63" i="8"/>
  <c r="G63" i="8"/>
  <c r="F63" i="8"/>
  <c r="E63" i="8"/>
  <c r="D63" i="8"/>
  <c r="C63" i="8"/>
  <c r="O59" i="8"/>
  <c r="O60" i="8"/>
  <c r="O61" i="8"/>
  <c r="O58" i="8"/>
  <c r="O63" i="8" s="1"/>
  <c r="O82" i="8"/>
  <c r="O81" i="8"/>
  <c r="O80" i="8"/>
  <c r="O79" i="8"/>
  <c r="N84" i="8"/>
  <c r="M84" i="8"/>
  <c r="L84" i="8"/>
  <c r="K84" i="8"/>
  <c r="J84" i="8"/>
  <c r="I84" i="8"/>
  <c r="H84" i="8"/>
  <c r="G84" i="8"/>
  <c r="F84" i="8"/>
  <c r="E84" i="8"/>
  <c r="D84" i="8"/>
  <c r="C84" i="8"/>
  <c r="N96" i="8"/>
  <c r="M96" i="8"/>
  <c r="L96" i="8"/>
  <c r="K96" i="8"/>
  <c r="J96" i="8"/>
  <c r="I96" i="8"/>
  <c r="H96" i="8"/>
  <c r="G96" i="8"/>
  <c r="F96" i="8"/>
  <c r="E96" i="8"/>
  <c r="D96" i="8"/>
  <c r="C96" i="8"/>
  <c r="N95" i="8"/>
  <c r="M95" i="8"/>
  <c r="L95" i="8"/>
  <c r="K95" i="8"/>
  <c r="J95" i="8"/>
  <c r="I95" i="8"/>
  <c r="H95" i="8"/>
  <c r="G95" i="8"/>
  <c r="F95" i="8"/>
  <c r="E95" i="8"/>
  <c r="D95" i="8"/>
  <c r="C95" i="8"/>
  <c r="N94" i="8"/>
  <c r="M94" i="8"/>
  <c r="L94" i="8"/>
  <c r="K94" i="8"/>
  <c r="J94" i="8"/>
  <c r="I94" i="8"/>
  <c r="H94" i="8"/>
  <c r="G94" i="8"/>
  <c r="F94" i="8"/>
  <c r="E94" i="8"/>
  <c r="D94" i="8"/>
  <c r="C94" i="8"/>
  <c r="N93" i="8"/>
  <c r="M93" i="8"/>
  <c r="L93" i="8"/>
  <c r="K93" i="8"/>
  <c r="J93" i="8"/>
  <c r="J98" i="8" s="1"/>
  <c r="I93" i="8"/>
  <c r="H93" i="8"/>
  <c r="G93" i="8"/>
  <c r="F93" i="8"/>
  <c r="F98" i="8" s="1"/>
  <c r="E93" i="8"/>
  <c r="E98" i="8" s="1"/>
  <c r="D93" i="8"/>
  <c r="C93" i="8"/>
  <c r="N84" i="9"/>
  <c r="M84" i="9"/>
  <c r="L84" i="9"/>
  <c r="K84" i="9"/>
  <c r="J84" i="9"/>
  <c r="I84" i="9"/>
  <c r="H84" i="9"/>
  <c r="G84" i="9"/>
  <c r="F84" i="9"/>
  <c r="E84" i="9"/>
  <c r="D84" i="9"/>
  <c r="C84" i="9"/>
  <c r="O82" i="9"/>
  <c r="O81" i="9"/>
  <c r="O80" i="9"/>
  <c r="O79" i="9"/>
  <c r="O84" i="9" s="1"/>
  <c r="K42" i="9"/>
  <c r="I42" i="9"/>
  <c r="H42" i="9"/>
  <c r="G42" i="9"/>
  <c r="F42" i="9"/>
  <c r="E42" i="9"/>
  <c r="D42" i="9"/>
  <c r="C42" i="9"/>
  <c r="O39" i="9"/>
  <c r="O38" i="9"/>
  <c r="O37" i="9"/>
  <c r="J42" i="9"/>
  <c r="L42" i="9"/>
  <c r="M42" i="9"/>
  <c r="N42" i="9"/>
  <c r="N21" i="9"/>
  <c r="M21" i="9"/>
  <c r="L21" i="9"/>
  <c r="K21" i="9"/>
  <c r="J21" i="9"/>
  <c r="I21" i="9"/>
  <c r="H21" i="9"/>
  <c r="G21" i="9"/>
  <c r="F21" i="9"/>
  <c r="E21" i="9"/>
  <c r="D21" i="9"/>
  <c r="C21" i="9"/>
  <c r="O19" i="9"/>
  <c r="O18" i="9"/>
  <c r="O17" i="9"/>
  <c r="O16" i="9"/>
  <c r="N98" i="9"/>
  <c r="M98" i="9"/>
  <c r="L98" i="9"/>
  <c r="K98" i="9"/>
  <c r="J98" i="9"/>
  <c r="I98" i="9"/>
  <c r="H98" i="9"/>
  <c r="G98" i="9"/>
  <c r="F98" i="9"/>
  <c r="E98" i="9"/>
  <c r="D98" i="9"/>
  <c r="C98" i="9"/>
  <c r="O96" i="9"/>
  <c r="O95" i="9"/>
  <c r="O94" i="9"/>
  <c r="O93" i="9"/>
  <c r="N21" i="10"/>
  <c r="M21" i="10"/>
  <c r="L21" i="10"/>
  <c r="K21" i="10"/>
  <c r="J21" i="10"/>
  <c r="I21" i="10"/>
  <c r="H21" i="10"/>
  <c r="G21" i="10"/>
  <c r="F21" i="10"/>
  <c r="E21" i="10"/>
  <c r="D21" i="10"/>
  <c r="C21" i="10"/>
  <c r="O19" i="10"/>
  <c r="O18" i="10"/>
  <c r="O17" i="10"/>
  <c r="O16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O61" i="10"/>
  <c r="O60" i="10"/>
  <c r="O59" i="10"/>
  <c r="O58" i="10"/>
  <c r="O82" i="10"/>
  <c r="O81" i="10"/>
  <c r="O80" i="10"/>
  <c r="O79" i="10"/>
  <c r="G84" i="10"/>
  <c r="K84" i="10"/>
  <c r="E84" i="10"/>
  <c r="I84" i="10"/>
  <c r="M84" i="10"/>
  <c r="F84" i="10"/>
  <c r="J84" i="10"/>
  <c r="N84" i="10"/>
  <c r="L84" i="10"/>
  <c r="H84" i="10"/>
  <c r="D84" i="10"/>
  <c r="C84" i="10"/>
  <c r="O100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O96" i="10"/>
  <c r="O95" i="10"/>
  <c r="O94" i="10"/>
  <c r="O93" i="10"/>
  <c r="C54" i="9"/>
  <c r="C51" i="9"/>
  <c r="O36" i="6" l="1"/>
  <c r="O37" i="6"/>
  <c r="G14" i="4"/>
  <c r="H14" i="4" s="1"/>
  <c r="M20" i="6"/>
  <c r="F16" i="4"/>
  <c r="O22" i="6" s="1"/>
  <c r="F13" i="4"/>
  <c r="O19" i="6" s="1"/>
  <c r="F5" i="4"/>
  <c r="O10" i="6" s="1"/>
  <c r="F14" i="4"/>
  <c r="O20" i="6" s="1"/>
  <c r="F12" i="4"/>
  <c r="O18" i="6" s="1"/>
  <c r="F21" i="4"/>
  <c r="O28" i="6" s="1"/>
  <c r="F20" i="4"/>
  <c r="O27" i="6" s="1"/>
  <c r="F32" i="4"/>
  <c r="O40" i="6" s="1"/>
  <c r="F15" i="4"/>
  <c r="O21" i="6" s="1"/>
  <c r="G24" i="4"/>
  <c r="H24" i="4" s="1"/>
  <c r="F24" i="4"/>
  <c r="O31" i="6" s="1"/>
  <c r="F22" i="4"/>
  <c r="O29" i="6" s="1"/>
  <c r="G4" i="4"/>
  <c r="F8" i="4"/>
  <c r="O13" i="6" s="1"/>
  <c r="F29" i="4"/>
  <c r="G29" i="4"/>
  <c r="H29" i="4" s="1"/>
  <c r="F7" i="4"/>
  <c r="O12" i="6" s="1"/>
  <c r="F28" i="4"/>
  <c r="F6" i="4"/>
  <c r="O11" i="6" s="1"/>
  <c r="F4" i="4"/>
  <c r="O9" i="6" s="1"/>
  <c r="H4" i="4"/>
  <c r="F23" i="4"/>
  <c r="O30" i="6" s="1"/>
  <c r="F31" i="4"/>
  <c r="O39" i="6" s="1"/>
  <c r="O113" i="5"/>
  <c r="O21" i="10"/>
  <c r="O98" i="9"/>
  <c r="O21" i="9"/>
  <c r="G98" i="8"/>
  <c r="H98" i="8"/>
  <c r="I98" i="8"/>
  <c r="L98" i="8"/>
  <c r="M98" i="8"/>
  <c r="N98" i="8"/>
  <c r="O84" i="8"/>
  <c r="O21" i="8"/>
  <c r="O98" i="10"/>
  <c r="O84" i="10"/>
  <c r="C98" i="8"/>
  <c r="K98" i="8"/>
  <c r="O42" i="8"/>
  <c r="D98" i="8"/>
  <c r="G99" i="5"/>
  <c r="O95" i="5"/>
  <c r="C99" i="5"/>
  <c r="O99" i="5"/>
  <c r="O94" i="8"/>
  <c r="O95" i="8"/>
  <c r="O96" i="8"/>
  <c r="O93" i="8"/>
  <c r="O40" i="9"/>
  <c r="O42" i="9" s="1"/>
  <c r="D47" i="9"/>
  <c r="H56" i="8"/>
  <c r="O98" i="8" l="1"/>
  <c r="O33" i="10" l="1"/>
  <c r="O32" i="10"/>
  <c r="O31" i="10"/>
  <c r="O30" i="10"/>
  <c r="O24" i="10"/>
  <c r="O38" i="10" s="1"/>
  <c r="O25" i="10"/>
  <c r="O39" i="10" s="1"/>
  <c r="O26" i="10"/>
  <c r="O40" i="10" s="1"/>
  <c r="O23" i="10"/>
  <c r="O37" i="10" s="1"/>
  <c r="O42" i="10" s="1"/>
  <c r="N35" i="10" l="1"/>
  <c r="M35" i="10"/>
  <c r="L35" i="10"/>
  <c r="K35" i="10"/>
  <c r="J35" i="10"/>
  <c r="I35" i="10"/>
  <c r="H35" i="10"/>
  <c r="G35" i="10"/>
  <c r="F35" i="10"/>
  <c r="E35" i="10"/>
  <c r="D35" i="10"/>
  <c r="C35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N35" i="9"/>
  <c r="M35" i="9"/>
  <c r="L35" i="9"/>
  <c r="K35" i="9"/>
  <c r="J35" i="9"/>
  <c r="I35" i="9"/>
  <c r="H35" i="9"/>
  <c r="G35" i="9"/>
  <c r="F35" i="9"/>
  <c r="E35" i="9"/>
  <c r="D35" i="9"/>
  <c r="C35" i="9"/>
  <c r="N28" i="9"/>
  <c r="M28" i="9"/>
  <c r="L28" i="9"/>
  <c r="K28" i="9"/>
  <c r="J28" i="9"/>
  <c r="I28" i="9"/>
  <c r="H28" i="9"/>
  <c r="G28" i="9"/>
  <c r="F28" i="9"/>
  <c r="E28" i="9"/>
  <c r="D28" i="9"/>
  <c r="C28" i="9"/>
  <c r="N77" i="8"/>
  <c r="M77" i="8"/>
  <c r="L77" i="8"/>
  <c r="K77" i="8"/>
  <c r="J77" i="8"/>
  <c r="I77" i="8"/>
  <c r="H77" i="8"/>
  <c r="G77" i="8"/>
  <c r="F77" i="8"/>
  <c r="E77" i="8"/>
  <c r="D77" i="8"/>
  <c r="C77" i="8"/>
  <c r="N70" i="8"/>
  <c r="M70" i="8"/>
  <c r="L70" i="8"/>
  <c r="K70" i="8"/>
  <c r="J70" i="8"/>
  <c r="I70" i="8"/>
  <c r="H70" i="8"/>
  <c r="G70" i="8"/>
  <c r="F70" i="8"/>
  <c r="E70" i="8"/>
  <c r="D70" i="8"/>
  <c r="C70" i="8"/>
  <c r="N56" i="8"/>
  <c r="M56" i="8"/>
  <c r="L56" i="8"/>
  <c r="K56" i="8"/>
  <c r="J56" i="8"/>
  <c r="I56" i="8"/>
  <c r="G56" i="8"/>
  <c r="F56" i="8"/>
  <c r="E56" i="8"/>
  <c r="D56" i="8"/>
  <c r="C56" i="8"/>
  <c r="D49" i="8"/>
  <c r="E49" i="8"/>
  <c r="F49" i="8"/>
  <c r="G49" i="8"/>
  <c r="H49" i="8"/>
  <c r="I49" i="8"/>
  <c r="J49" i="8"/>
  <c r="K49" i="8"/>
  <c r="L49" i="8"/>
  <c r="M49" i="8"/>
  <c r="N49" i="8"/>
  <c r="C49" i="8"/>
  <c r="O28" i="10"/>
  <c r="O35" i="10"/>
  <c r="C14" i="5" l="1"/>
  <c r="N14" i="5"/>
  <c r="M14" i="5"/>
  <c r="L14" i="5"/>
  <c r="K14" i="5"/>
  <c r="J14" i="5"/>
  <c r="I14" i="5"/>
  <c r="H14" i="5"/>
  <c r="G14" i="5"/>
  <c r="F14" i="5"/>
  <c r="E14" i="5"/>
  <c r="D14" i="5"/>
  <c r="O12" i="5"/>
  <c r="O11" i="5"/>
  <c r="O10" i="5"/>
  <c r="O9" i="5"/>
  <c r="O14" i="5" l="1"/>
  <c r="C72" i="5"/>
  <c r="D65" i="5"/>
  <c r="E65" i="5"/>
  <c r="F65" i="5"/>
  <c r="G65" i="5"/>
  <c r="H65" i="5"/>
  <c r="I65" i="5"/>
  <c r="J65" i="5"/>
  <c r="K65" i="5"/>
  <c r="L65" i="5"/>
  <c r="M65" i="5"/>
  <c r="N65" i="5"/>
  <c r="D66" i="5"/>
  <c r="E66" i="5"/>
  <c r="F66" i="5"/>
  <c r="G66" i="5"/>
  <c r="H66" i="5"/>
  <c r="I66" i="5"/>
  <c r="J66" i="5"/>
  <c r="K66" i="5"/>
  <c r="L66" i="5"/>
  <c r="M66" i="5"/>
  <c r="N66" i="5"/>
  <c r="D67" i="5"/>
  <c r="E67" i="5"/>
  <c r="F67" i="5"/>
  <c r="G67" i="5"/>
  <c r="H67" i="5"/>
  <c r="I67" i="5"/>
  <c r="J67" i="5"/>
  <c r="K67" i="5"/>
  <c r="L67" i="5"/>
  <c r="M67" i="5"/>
  <c r="N67" i="5"/>
  <c r="D68" i="5"/>
  <c r="E68" i="5"/>
  <c r="F68" i="5"/>
  <c r="G68" i="5"/>
  <c r="H68" i="5"/>
  <c r="I68" i="5"/>
  <c r="J68" i="5"/>
  <c r="K68" i="5"/>
  <c r="L68" i="5"/>
  <c r="M68" i="5"/>
  <c r="N68" i="5"/>
  <c r="C67" i="5"/>
  <c r="C68" i="5"/>
  <c r="C66" i="5"/>
  <c r="C65" i="5"/>
  <c r="D91" i="10" l="1"/>
  <c r="E91" i="10"/>
  <c r="F91" i="10"/>
  <c r="G91" i="10"/>
  <c r="H91" i="10"/>
  <c r="I91" i="10"/>
  <c r="J91" i="10"/>
  <c r="K91" i="10"/>
  <c r="L91" i="10"/>
  <c r="M91" i="10"/>
  <c r="N91" i="10"/>
  <c r="C91" i="10"/>
  <c r="D105" i="10"/>
  <c r="E105" i="10"/>
  <c r="F105" i="10"/>
  <c r="G105" i="10"/>
  <c r="H105" i="10"/>
  <c r="I105" i="10"/>
  <c r="J105" i="10"/>
  <c r="K105" i="10"/>
  <c r="L105" i="10"/>
  <c r="M105" i="10"/>
  <c r="N105" i="10"/>
  <c r="C105" i="10"/>
  <c r="O101" i="10"/>
  <c r="O102" i="10"/>
  <c r="O103" i="10"/>
  <c r="O89" i="10"/>
  <c r="O88" i="10"/>
  <c r="O87" i="10"/>
  <c r="O86" i="10"/>
  <c r="O73" i="10"/>
  <c r="O74" i="10"/>
  <c r="O75" i="10"/>
  <c r="O72" i="10"/>
  <c r="K77" i="10"/>
  <c r="D70" i="10"/>
  <c r="E70" i="10"/>
  <c r="F70" i="10"/>
  <c r="G70" i="10"/>
  <c r="H70" i="10"/>
  <c r="I70" i="10"/>
  <c r="J70" i="10"/>
  <c r="K70" i="10"/>
  <c r="L70" i="10"/>
  <c r="M70" i="10"/>
  <c r="N70" i="10"/>
  <c r="C70" i="10"/>
  <c r="O66" i="10"/>
  <c r="O67" i="10"/>
  <c r="O68" i="10"/>
  <c r="O54" i="10"/>
  <c r="O53" i="10"/>
  <c r="O52" i="10"/>
  <c r="O47" i="10"/>
  <c r="O46" i="10"/>
  <c r="O12" i="10"/>
  <c r="O10" i="10"/>
  <c r="O11" i="10"/>
  <c r="O9" i="10"/>
  <c r="O3" i="10"/>
  <c r="O4" i="10"/>
  <c r="O5" i="10"/>
  <c r="O2" i="10"/>
  <c r="N77" i="10"/>
  <c r="M77" i="10"/>
  <c r="L77" i="10"/>
  <c r="J77" i="10"/>
  <c r="I77" i="10"/>
  <c r="G77" i="10"/>
  <c r="F77" i="10"/>
  <c r="E77" i="10"/>
  <c r="D77" i="10"/>
  <c r="C77" i="10"/>
  <c r="O45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N7" i="10"/>
  <c r="M7" i="10"/>
  <c r="L7" i="10"/>
  <c r="K7" i="10"/>
  <c r="J7" i="10"/>
  <c r="I7" i="10"/>
  <c r="H7" i="10"/>
  <c r="G7" i="10"/>
  <c r="F7" i="10"/>
  <c r="E7" i="10"/>
  <c r="D7" i="10"/>
  <c r="C7" i="10"/>
  <c r="O100" i="9"/>
  <c r="G105" i="9"/>
  <c r="K105" i="9"/>
  <c r="O101" i="9"/>
  <c r="H105" i="9"/>
  <c r="L105" i="9"/>
  <c r="E105" i="9"/>
  <c r="M105" i="9"/>
  <c r="D91" i="9"/>
  <c r="H91" i="9"/>
  <c r="O88" i="9"/>
  <c r="E91" i="9"/>
  <c r="I91" i="9"/>
  <c r="M91" i="9"/>
  <c r="O89" i="9"/>
  <c r="C91" i="9"/>
  <c r="O102" i="9"/>
  <c r="I105" i="9"/>
  <c r="C105" i="9"/>
  <c r="L91" i="9"/>
  <c r="K91" i="9"/>
  <c r="D77" i="9"/>
  <c r="E77" i="9"/>
  <c r="F77" i="9"/>
  <c r="G77" i="9"/>
  <c r="H77" i="9"/>
  <c r="I77" i="9"/>
  <c r="J77" i="9"/>
  <c r="K77" i="9"/>
  <c r="L77" i="9"/>
  <c r="M77" i="9"/>
  <c r="N77" i="9"/>
  <c r="C77" i="9"/>
  <c r="D70" i="9"/>
  <c r="E70" i="9"/>
  <c r="F70" i="9"/>
  <c r="G70" i="9"/>
  <c r="H70" i="9"/>
  <c r="I70" i="9"/>
  <c r="J70" i="9"/>
  <c r="K70" i="9"/>
  <c r="L70" i="9"/>
  <c r="M70" i="9"/>
  <c r="N70" i="9"/>
  <c r="C70" i="9"/>
  <c r="C52" i="9"/>
  <c r="D52" i="9"/>
  <c r="E52" i="9"/>
  <c r="F52" i="9"/>
  <c r="G52" i="9"/>
  <c r="H52" i="9"/>
  <c r="I52" i="9"/>
  <c r="J52" i="9"/>
  <c r="K52" i="9"/>
  <c r="L52" i="9"/>
  <c r="M52" i="9"/>
  <c r="N52" i="9"/>
  <c r="C53" i="9"/>
  <c r="D53" i="9"/>
  <c r="E53" i="9"/>
  <c r="F53" i="9"/>
  <c r="G53" i="9"/>
  <c r="H53" i="9"/>
  <c r="I53" i="9"/>
  <c r="J53" i="9"/>
  <c r="K53" i="9"/>
  <c r="L53" i="9"/>
  <c r="M53" i="9"/>
  <c r="N53" i="9"/>
  <c r="D54" i="9"/>
  <c r="E54" i="9"/>
  <c r="F54" i="9"/>
  <c r="G54" i="9"/>
  <c r="H54" i="9"/>
  <c r="I54" i="9"/>
  <c r="J54" i="9"/>
  <c r="K54" i="9"/>
  <c r="L54" i="9"/>
  <c r="M54" i="9"/>
  <c r="N54" i="9"/>
  <c r="D51" i="9"/>
  <c r="E51" i="9"/>
  <c r="F51" i="9"/>
  <c r="G51" i="9"/>
  <c r="H51" i="9"/>
  <c r="I51" i="9"/>
  <c r="J51" i="9"/>
  <c r="K51" i="9"/>
  <c r="L51" i="9"/>
  <c r="M51" i="9"/>
  <c r="N51" i="9"/>
  <c r="D44" i="9"/>
  <c r="E44" i="9"/>
  <c r="F44" i="9"/>
  <c r="G44" i="9"/>
  <c r="H44" i="9"/>
  <c r="I44" i="9"/>
  <c r="J44" i="9"/>
  <c r="K44" i="9"/>
  <c r="L44" i="9"/>
  <c r="M44" i="9"/>
  <c r="N44" i="9"/>
  <c r="D45" i="9"/>
  <c r="E45" i="9"/>
  <c r="F45" i="9"/>
  <c r="G45" i="9"/>
  <c r="H45" i="9"/>
  <c r="I45" i="9"/>
  <c r="J45" i="9"/>
  <c r="K45" i="9"/>
  <c r="L45" i="9"/>
  <c r="M45" i="9"/>
  <c r="N45" i="9"/>
  <c r="D46" i="9"/>
  <c r="E46" i="9"/>
  <c r="F46" i="9"/>
  <c r="G46" i="9"/>
  <c r="H46" i="9"/>
  <c r="I46" i="9"/>
  <c r="J46" i="9"/>
  <c r="K46" i="9"/>
  <c r="L46" i="9"/>
  <c r="M46" i="9"/>
  <c r="N46" i="9"/>
  <c r="E47" i="9"/>
  <c r="F47" i="9"/>
  <c r="G47" i="9"/>
  <c r="H47" i="9"/>
  <c r="I47" i="9"/>
  <c r="J47" i="9"/>
  <c r="K47" i="9"/>
  <c r="L47" i="9"/>
  <c r="M47" i="9"/>
  <c r="N47" i="9"/>
  <c r="C45" i="9"/>
  <c r="C46" i="9"/>
  <c r="C47" i="9"/>
  <c r="C44" i="9"/>
  <c r="O31" i="9"/>
  <c r="O32" i="9"/>
  <c r="O33" i="9"/>
  <c r="O30" i="9"/>
  <c r="O24" i="9"/>
  <c r="O25" i="9"/>
  <c r="O26" i="9"/>
  <c r="O23" i="9"/>
  <c r="N14" i="9"/>
  <c r="M14" i="9"/>
  <c r="L14" i="9"/>
  <c r="K14" i="9"/>
  <c r="J14" i="9"/>
  <c r="I14" i="9"/>
  <c r="H14" i="9"/>
  <c r="G14" i="9"/>
  <c r="F14" i="9"/>
  <c r="E14" i="9"/>
  <c r="D14" i="9"/>
  <c r="C14" i="9"/>
  <c r="O12" i="9"/>
  <c r="O11" i="9"/>
  <c r="O10" i="9"/>
  <c r="O9" i="9"/>
  <c r="N7" i="9"/>
  <c r="M7" i="9"/>
  <c r="L7" i="9"/>
  <c r="K7" i="9"/>
  <c r="J7" i="9"/>
  <c r="I7" i="9"/>
  <c r="H7" i="9"/>
  <c r="G7" i="9"/>
  <c r="F7" i="9"/>
  <c r="E7" i="9"/>
  <c r="D7" i="9"/>
  <c r="C7" i="9"/>
  <c r="O5" i="9"/>
  <c r="O4" i="9"/>
  <c r="O3" i="9"/>
  <c r="O2" i="9"/>
  <c r="C58" i="5"/>
  <c r="D89" i="8"/>
  <c r="D103" i="8" s="1"/>
  <c r="E89" i="8"/>
  <c r="E103" i="8" s="1"/>
  <c r="F89" i="8"/>
  <c r="F103" i="8" s="1"/>
  <c r="G89" i="8"/>
  <c r="G103" i="8" s="1"/>
  <c r="H89" i="8"/>
  <c r="H103" i="8" s="1"/>
  <c r="I89" i="8"/>
  <c r="I103" i="8" s="1"/>
  <c r="J89" i="8"/>
  <c r="J103" i="8" s="1"/>
  <c r="K89" i="8"/>
  <c r="K103" i="8" s="1"/>
  <c r="L89" i="8"/>
  <c r="L103" i="8" s="1"/>
  <c r="M89" i="8"/>
  <c r="M103" i="8" s="1"/>
  <c r="N89" i="8"/>
  <c r="N103" i="8" s="1"/>
  <c r="C89" i="8"/>
  <c r="C103" i="8" s="1"/>
  <c r="D88" i="8"/>
  <c r="D102" i="8" s="1"/>
  <c r="E88" i="8"/>
  <c r="E102" i="8" s="1"/>
  <c r="F88" i="8"/>
  <c r="F102" i="8" s="1"/>
  <c r="G88" i="8"/>
  <c r="G102" i="8" s="1"/>
  <c r="H88" i="8"/>
  <c r="H102" i="8" s="1"/>
  <c r="I88" i="8"/>
  <c r="I102" i="8" s="1"/>
  <c r="J88" i="8"/>
  <c r="J102" i="8" s="1"/>
  <c r="K88" i="8"/>
  <c r="K102" i="8" s="1"/>
  <c r="L88" i="8"/>
  <c r="L102" i="8" s="1"/>
  <c r="M88" i="8"/>
  <c r="M102" i="8" s="1"/>
  <c r="N88" i="8"/>
  <c r="N102" i="8" s="1"/>
  <c r="C88" i="8"/>
  <c r="C102" i="8" s="1"/>
  <c r="D87" i="8"/>
  <c r="D101" i="8" s="1"/>
  <c r="E87" i="8"/>
  <c r="E101" i="8" s="1"/>
  <c r="F87" i="8"/>
  <c r="F101" i="8" s="1"/>
  <c r="G87" i="8"/>
  <c r="G101" i="8" s="1"/>
  <c r="H87" i="8"/>
  <c r="H101" i="8" s="1"/>
  <c r="I87" i="8"/>
  <c r="I101" i="8" s="1"/>
  <c r="J87" i="8"/>
  <c r="J101" i="8" s="1"/>
  <c r="K87" i="8"/>
  <c r="K101" i="8" s="1"/>
  <c r="L87" i="8"/>
  <c r="L101" i="8" s="1"/>
  <c r="M87" i="8"/>
  <c r="M101" i="8" s="1"/>
  <c r="N87" i="8"/>
  <c r="N101" i="8" s="1"/>
  <c r="C87" i="8"/>
  <c r="C101" i="8" s="1"/>
  <c r="D86" i="8"/>
  <c r="D100" i="8" s="1"/>
  <c r="E86" i="8"/>
  <c r="E100" i="8" s="1"/>
  <c r="F86" i="8"/>
  <c r="F100" i="8" s="1"/>
  <c r="G86" i="8"/>
  <c r="G100" i="8" s="1"/>
  <c r="H86" i="8"/>
  <c r="H100" i="8" s="1"/>
  <c r="I86" i="8"/>
  <c r="I100" i="8" s="1"/>
  <c r="J86" i="8"/>
  <c r="J100" i="8" s="1"/>
  <c r="K86" i="8"/>
  <c r="K100" i="8" s="1"/>
  <c r="L86" i="8"/>
  <c r="L100" i="8" s="1"/>
  <c r="M86" i="8"/>
  <c r="M100" i="8" s="1"/>
  <c r="N86" i="8"/>
  <c r="N100" i="8" s="1"/>
  <c r="C86" i="8"/>
  <c r="C100" i="8" s="1"/>
  <c r="O75" i="8"/>
  <c r="O74" i="8"/>
  <c r="O73" i="8"/>
  <c r="O72" i="8"/>
  <c r="O68" i="8"/>
  <c r="O67" i="8"/>
  <c r="O66" i="8"/>
  <c r="O65" i="8"/>
  <c r="O52" i="8"/>
  <c r="O53" i="8"/>
  <c r="O54" i="8"/>
  <c r="O51" i="8"/>
  <c r="O45" i="8"/>
  <c r="O46" i="8"/>
  <c r="O47" i="8"/>
  <c r="O44" i="8"/>
  <c r="O53" i="9" l="1"/>
  <c r="O54" i="9"/>
  <c r="O52" i="9"/>
  <c r="O51" i="9"/>
  <c r="O35" i="9"/>
  <c r="O28" i="9"/>
  <c r="O91" i="10"/>
  <c r="O105" i="10"/>
  <c r="O56" i="8"/>
  <c r="O77" i="8"/>
  <c r="O49" i="8"/>
  <c r="O70" i="8"/>
  <c r="O65" i="9"/>
  <c r="O67" i="9"/>
  <c r="O7" i="9"/>
  <c r="O72" i="9"/>
  <c r="O73" i="9"/>
  <c r="O66" i="9"/>
  <c r="O68" i="9"/>
  <c r="O75" i="9"/>
  <c r="O65" i="10"/>
  <c r="O70" i="10" s="1"/>
  <c r="O14" i="10"/>
  <c r="O7" i="10"/>
  <c r="H77" i="10"/>
  <c r="O51" i="10"/>
  <c r="O77" i="10"/>
  <c r="O44" i="10"/>
  <c r="D105" i="9"/>
  <c r="N105" i="9"/>
  <c r="J105" i="9"/>
  <c r="F105" i="9"/>
  <c r="G91" i="9"/>
  <c r="F91" i="9"/>
  <c r="N91" i="9"/>
  <c r="O86" i="9"/>
  <c r="J91" i="9"/>
  <c r="O103" i="9"/>
  <c r="O87" i="9"/>
  <c r="O74" i="9"/>
  <c r="O14" i="9"/>
  <c r="O2" i="8"/>
  <c r="O3" i="8"/>
  <c r="O4" i="8"/>
  <c r="O5" i="8"/>
  <c r="C7" i="8"/>
  <c r="D7" i="8"/>
  <c r="E7" i="8"/>
  <c r="F7" i="8"/>
  <c r="G7" i="8"/>
  <c r="H7" i="8"/>
  <c r="I7" i="8"/>
  <c r="J7" i="8"/>
  <c r="K7" i="8"/>
  <c r="L7" i="8"/>
  <c r="M7" i="8"/>
  <c r="N7" i="8"/>
  <c r="O105" i="9" l="1"/>
  <c r="O77" i="9"/>
  <c r="O70" i="9"/>
  <c r="O91" i="9"/>
  <c r="O7" i="8"/>
  <c r="M14" i="8"/>
  <c r="L14" i="8"/>
  <c r="K14" i="8"/>
  <c r="J14" i="8"/>
  <c r="G14" i="8"/>
  <c r="H14" i="8"/>
  <c r="D14" i="8"/>
  <c r="N14" i="8"/>
  <c r="N105" i="8"/>
  <c r="M105" i="8"/>
  <c r="L105" i="8"/>
  <c r="K105" i="8"/>
  <c r="J105" i="8"/>
  <c r="F105" i="8"/>
  <c r="E105" i="8"/>
  <c r="D105" i="8"/>
  <c r="C105" i="8"/>
  <c r="M91" i="8"/>
  <c r="L91" i="8"/>
  <c r="K91" i="8"/>
  <c r="J91" i="8"/>
  <c r="I91" i="8"/>
  <c r="G91" i="8"/>
  <c r="E91" i="8"/>
  <c r="C91" i="8"/>
  <c r="N35" i="8"/>
  <c r="M35" i="8"/>
  <c r="L35" i="8"/>
  <c r="K35" i="8"/>
  <c r="J35" i="8"/>
  <c r="I35" i="8"/>
  <c r="H35" i="8"/>
  <c r="G35" i="8"/>
  <c r="F35" i="8"/>
  <c r="E35" i="8"/>
  <c r="D35" i="8"/>
  <c r="C35" i="8"/>
  <c r="O33" i="8"/>
  <c r="O32" i="8"/>
  <c r="O31" i="8"/>
  <c r="O30" i="8"/>
  <c r="N28" i="8"/>
  <c r="M28" i="8"/>
  <c r="L28" i="8"/>
  <c r="K28" i="8"/>
  <c r="J28" i="8"/>
  <c r="I28" i="8"/>
  <c r="H28" i="8"/>
  <c r="G28" i="8"/>
  <c r="F28" i="8"/>
  <c r="E28" i="8"/>
  <c r="D28" i="8"/>
  <c r="C28" i="8"/>
  <c r="O26" i="8"/>
  <c r="O25" i="8"/>
  <c r="O24" i="8"/>
  <c r="O23" i="8"/>
  <c r="E14" i="8"/>
  <c r="C14" i="8"/>
  <c r="O83" i="5"/>
  <c r="O82" i="5"/>
  <c r="O81" i="5"/>
  <c r="O80" i="5"/>
  <c r="O101" i="5"/>
  <c r="O102" i="5"/>
  <c r="O103" i="5"/>
  <c r="O104" i="5"/>
  <c r="M106" i="5"/>
  <c r="N106" i="5"/>
  <c r="J106" i="5"/>
  <c r="L106" i="5"/>
  <c r="K106" i="5"/>
  <c r="I106" i="5"/>
  <c r="H106" i="5"/>
  <c r="G106" i="5"/>
  <c r="F106" i="5"/>
  <c r="E106" i="5"/>
  <c r="D106" i="5"/>
  <c r="C106" i="5"/>
  <c r="O54" i="5"/>
  <c r="O53" i="5"/>
  <c r="O52" i="5"/>
  <c r="O51" i="5"/>
  <c r="O47" i="5"/>
  <c r="O46" i="5"/>
  <c r="O45" i="5"/>
  <c r="O44" i="5"/>
  <c r="O40" i="5"/>
  <c r="O39" i="5"/>
  <c r="O38" i="5"/>
  <c r="O37" i="5"/>
  <c r="O33" i="5"/>
  <c r="O61" i="9" s="1"/>
  <c r="O32" i="5"/>
  <c r="O60" i="9" s="1"/>
  <c r="O31" i="5"/>
  <c r="O59" i="9" s="1"/>
  <c r="O30" i="5"/>
  <c r="O58" i="9" s="1"/>
  <c r="O26" i="5"/>
  <c r="O25" i="5"/>
  <c r="O24" i="5"/>
  <c r="O23" i="5"/>
  <c r="O19" i="5"/>
  <c r="O47" i="9" s="1"/>
  <c r="O18" i="5"/>
  <c r="O46" i="9" s="1"/>
  <c r="O17" i="5"/>
  <c r="O16" i="5"/>
  <c r="O44" i="9" s="1"/>
  <c r="E85" i="5"/>
  <c r="G85" i="5"/>
  <c r="I85" i="5"/>
  <c r="K85" i="5"/>
  <c r="M85" i="5"/>
  <c r="D85" i="5"/>
  <c r="H85" i="5"/>
  <c r="L85" i="5"/>
  <c r="C85" i="5"/>
  <c r="N85" i="5"/>
  <c r="J85" i="5"/>
  <c r="F85" i="5"/>
  <c r="D58" i="5"/>
  <c r="E58" i="5"/>
  <c r="F58" i="5"/>
  <c r="G58" i="5"/>
  <c r="H58" i="5"/>
  <c r="I58" i="5"/>
  <c r="J58" i="5"/>
  <c r="K58" i="5"/>
  <c r="L58" i="5"/>
  <c r="M58" i="5"/>
  <c r="N58" i="5"/>
  <c r="D59" i="5"/>
  <c r="E59" i="5"/>
  <c r="F59" i="5"/>
  <c r="G59" i="5"/>
  <c r="H59" i="5"/>
  <c r="I59" i="5"/>
  <c r="J59" i="5"/>
  <c r="K59" i="5"/>
  <c r="L59" i="5"/>
  <c r="M59" i="5"/>
  <c r="N59" i="5"/>
  <c r="D60" i="5"/>
  <c r="E60" i="5"/>
  <c r="F60" i="5"/>
  <c r="G60" i="5"/>
  <c r="H60" i="5"/>
  <c r="I60" i="5"/>
  <c r="J60" i="5"/>
  <c r="K60" i="5"/>
  <c r="L60" i="5"/>
  <c r="M60" i="5"/>
  <c r="N60" i="5"/>
  <c r="D61" i="5"/>
  <c r="E61" i="5"/>
  <c r="F61" i="5"/>
  <c r="G61" i="5"/>
  <c r="H61" i="5"/>
  <c r="I61" i="5"/>
  <c r="J61" i="5"/>
  <c r="K61" i="5"/>
  <c r="L61" i="5"/>
  <c r="M61" i="5"/>
  <c r="N61" i="5"/>
  <c r="C59" i="5"/>
  <c r="C60" i="5"/>
  <c r="C61" i="5"/>
  <c r="O45" i="9" l="1"/>
  <c r="I105" i="8"/>
  <c r="G105" i="8"/>
  <c r="D91" i="8"/>
  <c r="H91" i="8"/>
  <c r="F91" i="8"/>
  <c r="H105" i="8"/>
  <c r="N91" i="8"/>
  <c r="N120" i="5"/>
  <c r="J120" i="5"/>
  <c r="F120" i="5"/>
  <c r="C120" i="5"/>
  <c r="O58" i="5"/>
  <c r="O60" i="5"/>
  <c r="L63" i="5"/>
  <c r="H63" i="5"/>
  <c r="D63" i="5"/>
  <c r="K63" i="5"/>
  <c r="G63" i="5"/>
  <c r="O87" i="5"/>
  <c r="K92" i="5"/>
  <c r="G92" i="5"/>
  <c r="O28" i="8"/>
  <c r="O35" i="8"/>
  <c r="O87" i="8"/>
  <c r="O88" i="8"/>
  <c r="O89" i="8"/>
  <c r="O101" i="8"/>
  <c r="O102" i="8"/>
  <c r="O103" i="8"/>
  <c r="M63" i="5"/>
  <c r="I63" i="5"/>
  <c r="E63" i="5"/>
  <c r="M92" i="5"/>
  <c r="I92" i="5"/>
  <c r="E92" i="5"/>
  <c r="L120" i="5"/>
  <c r="H120" i="5"/>
  <c r="D120" i="5"/>
  <c r="O59" i="5"/>
  <c r="O88" i="5"/>
  <c r="N92" i="5"/>
  <c r="J92" i="5"/>
  <c r="O89" i="5"/>
  <c r="L92" i="5"/>
  <c r="H92" i="5"/>
  <c r="D92" i="5"/>
  <c r="K120" i="5"/>
  <c r="G120" i="5"/>
  <c r="O117" i="5"/>
  <c r="O61" i="5"/>
  <c r="N63" i="5"/>
  <c r="J63" i="5"/>
  <c r="F63" i="5"/>
  <c r="O90" i="5"/>
  <c r="C63" i="5"/>
  <c r="F92" i="5"/>
  <c r="O118" i="5"/>
  <c r="C92" i="5"/>
  <c r="O21" i="5"/>
  <c r="O49" i="9" s="1"/>
  <c r="O28" i="5"/>
  <c r="O56" i="9" s="1"/>
  <c r="O35" i="5"/>
  <c r="O63" i="9" s="1"/>
  <c r="O42" i="5"/>
  <c r="O49" i="5"/>
  <c r="O56" i="5"/>
  <c r="O85" i="5"/>
  <c r="M120" i="5"/>
  <c r="I120" i="5"/>
  <c r="E120" i="5"/>
  <c r="O116" i="5"/>
  <c r="O11" i="8"/>
  <c r="O10" i="8"/>
  <c r="I14" i="8"/>
  <c r="F14" i="8"/>
  <c r="O9" i="8"/>
  <c r="O12" i="8"/>
  <c r="O86" i="8"/>
  <c r="O100" i="8"/>
  <c r="O106" i="5"/>
  <c r="O115" i="5"/>
  <c r="O63" i="5" l="1"/>
  <c r="O92" i="5"/>
  <c r="O105" i="8"/>
  <c r="O91" i="8"/>
  <c r="O120" i="5"/>
  <c r="O14" i="8"/>
  <c r="N42" i="5" l="1"/>
  <c r="M42" i="5"/>
  <c r="L42" i="5"/>
  <c r="K42" i="5"/>
  <c r="J42" i="5"/>
  <c r="I42" i="5"/>
  <c r="H42" i="5"/>
  <c r="G42" i="5"/>
  <c r="F42" i="5"/>
  <c r="E42" i="5"/>
  <c r="D42" i="5"/>
  <c r="C42" i="5"/>
  <c r="G21" i="5"/>
  <c r="G49" i="9" s="1"/>
  <c r="K21" i="5"/>
  <c r="K49" i="9" s="1"/>
  <c r="M21" i="5"/>
  <c r="M49" i="9" s="1"/>
  <c r="J21" i="5"/>
  <c r="J49" i="9" s="1"/>
  <c r="H21" i="5"/>
  <c r="H49" i="9" s="1"/>
  <c r="F21" i="5"/>
  <c r="F49" i="9" s="1"/>
  <c r="D21" i="5"/>
  <c r="D49" i="9" s="1"/>
  <c r="L21" i="5"/>
  <c r="L49" i="9" s="1"/>
  <c r="I21" i="5"/>
  <c r="I49" i="9" s="1"/>
  <c r="E21" i="5"/>
  <c r="E49" i="9" s="1"/>
  <c r="N21" i="5" l="1"/>
  <c r="N49" i="9" s="1"/>
  <c r="C21" i="5"/>
  <c r="C49" i="9" s="1"/>
  <c r="N56" i="5"/>
  <c r="M56" i="5"/>
  <c r="L56" i="5"/>
  <c r="K56" i="5"/>
  <c r="J56" i="5"/>
  <c r="I56" i="5"/>
  <c r="H56" i="5"/>
  <c r="G56" i="5"/>
  <c r="F56" i="5"/>
  <c r="E56" i="5"/>
  <c r="D56" i="5"/>
  <c r="C56" i="5"/>
  <c r="D72" i="5"/>
  <c r="E72" i="5"/>
  <c r="F72" i="5"/>
  <c r="G72" i="5"/>
  <c r="H72" i="5"/>
  <c r="I72" i="5"/>
  <c r="J72" i="5"/>
  <c r="K72" i="5"/>
  <c r="L72" i="5"/>
  <c r="M72" i="5"/>
  <c r="N72" i="5"/>
  <c r="D73" i="5"/>
  <c r="E73" i="5"/>
  <c r="F73" i="5"/>
  <c r="G73" i="5"/>
  <c r="H73" i="5"/>
  <c r="I73" i="5"/>
  <c r="J73" i="5"/>
  <c r="K73" i="5"/>
  <c r="L73" i="5"/>
  <c r="M73" i="5"/>
  <c r="N73" i="5"/>
  <c r="D74" i="5"/>
  <c r="E74" i="5"/>
  <c r="F74" i="5"/>
  <c r="G74" i="5"/>
  <c r="H74" i="5"/>
  <c r="I74" i="5"/>
  <c r="J74" i="5"/>
  <c r="K74" i="5"/>
  <c r="L74" i="5"/>
  <c r="M74" i="5"/>
  <c r="N74" i="5"/>
  <c r="D75" i="5"/>
  <c r="E75" i="5"/>
  <c r="F75" i="5"/>
  <c r="G75" i="5"/>
  <c r="H75" i="5"/>
  <c r="I75" i="5"/>
  <c r="J75" i="5"/>
  <c r="K75" i="5"/>
  <c r="L75" i="5"/>
  <c r="M75" i="5"/>
  <c r="N75" i="5"/>
  <c r="C73" i="5"/>
  <c r="C74" i="5"/>
  <c r="C75" i="5"/>
  <c r="O73" i="5" l="1"/>
  <c r="O67" i="5"/>
  <c r="M70" i="5"/>
  <c r="I70" i="5"/>
  <c r="E70" i="5"/>
  <c r="O74" i="5"/>
  <c r="M77" i="5"/>
  <c r="I77" i="5"/>
  <c r="E77" i="5"/>
  <c r="O66" i="5"/>
  <c r="H70" i="5"/>
  <c r="D70" i="5"/>
  <c r="L77" i="5"/>
  <c r="D77" i="5"/>
  <c r="O65" i="5"/>
  <c r="O72" i="5"/>
  <c r="C70" i="5"/>
  <c r="O68" i="5"/>
  <c r="K70" i="5"/>
  <c r="G70" i="5"/>
  <c r="N70" i="5"/>
  <c r="J70" i="5"/>
  <c r="F70" i="5"/>
  <c r="O75" i="5"/>
  <c r="K77" i="5"/>
  <c r="G77" i="5"/>
  <c r="N77" i="5"/>
  <c r="J77" i="5"/>
  <c r="F77" i="5"/>
  <c r="L70" i="5"/>
  <c r="C77" i="5"/>
  <c r="H77" i="5"/>
  <c r="C49" i="5"/>
  <c r="D49" i="5"/>
  <c r="E49" i="5"/>
  <c r="F49" i="5"/>
  <c r="G49" i="5"/>
  <c r="H49" i="5"/>
  <c r="I49" i="5"/>
  <c r="J49" i="5"/>
  <c r="K49" i="5"/>
  <c r="L49" i="5"/>
  <c r="M49" i="5"/>
  <c r="N49" i="5"/>
  <c r="C7" i="5"/>
  <c r="D7" i="5"/>
  <c r="E7" i="5"/>
  <c r="F7" i="5"/>
  <c r="G7" i="5"/>
  <c r="H7" i="5"/>
  <c r="I7" i="5"/>
  <c r="J7" i="5"/>
  <c r="K7" i="5"/>
  <c r="L7" i="5"/>
  <c r="M7" i="5"/>
  <c r="N7" i="5"/>
  <c r="O3" i="5"/>
  <c r="O4" i="5"/>
  <c r="O5" i="5"/>
  <c r="O2" i="5"/>
  <c r="C35" i="5"/>
  <c r="C63" i="9" s="1"/>
  <c r="N35" i="5"/>
  <c r="N63" i="9" s="1"/>
  <c r="M35" i="5"/>
  <c r="M63" i="9" s="1"/>
  <c r="L35" i="5"/>
  <c r="L63" i="9" s="1"/>
  <c r="K35" i="5"/>
  <c r="K63" i="9" s="1"/>
  <c r="J35" i="5"/>
  <c r="J63" i="9" s="1"/>
  <c r="I35" i="5"/>
  <c r="I63" i="9" s="1"/>
  <c r="H35" i="5"/>
  <c r="H63" i="9" s="1"/>
  <c r="G35" i="5"/>
  <c r="G63" i="9" s="1"/>
  <c r="F35" i="5"/>
  <c r="F63" i="9" s="1"/>
  <c r="E35" i="5"/>
  <c r="E63" i="9" s="1"/>
  <c r="D35" i="5"/>
  <c r="D63" i="9" s="1"/>
  <c r="C28" i="5"/>
  <c r="C56" i="9" s="1"/>
  <c r="D28" i="5"/>
  <c r="D56" i="9" s="1"/>
  <c r="E28" i="5"/>
  <c r="E56" i="9" s="1"/>
  <c r="F28" i="5"/>
  <c r="F56" i="9" s="1"/>
  <c r="G28" i="5"/>
  <c r="G56" i="9" s="1"/>
  <c r="H28" i="5"/>
  <c r="H56" i="9" s="1"/>
  <c r="I28" i="5"/>
  <c r="I56" i="9" s="1"/>
  <c r="J28" i="5"/>
  <c r="J56" i="9" s="1"/>
  <c r="K28" i="5"/>
  <c r="K56" i="9" s="1"/>
  <c r="L28" i="5"/>
  <c r="L56" i="9" s="1"/>
  <c r="M28" i="5"/>
  <c r="M56" i="9" s="1"/>
  <c r="N28" i="5"/>
  <c r="N56" i="9" s="1"/>
  <c r="O70" i="5" l="1"/>
  <c r="O77" i="5"/>
  <c r="O7" i="5"/>
  <c r="C30" i="4" l="1"/>
  <c r="L38" i="6" s="1"/>
  <c r="D30" i="4"/>
  <c r="M38" i="6" s="1"/>
  <c r="O38" i="6" s="1"/>
  <c r="F30" i="4" l="1"/>
  <c r="E48" i="10"/>
  <c r="H48" i="10"/>
  <c r="J48" i="10"/>
  <c r="E55" i="10"/>
  <c r="L48" i="10"/>
  <c r="O55" i="10"/>
  <c r="D55" i="10"/>
  <c r="J55" i="10"/>
  <c r="F55" i="10"/>
  <c r="I55" i="10"/>
  <c r="K55" i="10"/>
  <c r="M55" i="10"/>
  <c r="O48" i="10"/>
  <c r="H55" i="10"/>
  <c r="M48" i="10"/>
  <c r="I48" i="10"/>
  <c r="D48" i="10"/>
  <c r="N48" i="10"/>
  <c r="N55" i="10"/>
  <c r="L55" i="10"/>
  <c r="C55" i="10"/>
  <c r="F48" i="10"/>
  <c r="G48" i="10"/>
  <c r="G55" i="10"/>
  <c r="C48" i="10"/>
  <c r="K48" i="10"/>
</calcChain>
</file>

<file path=xl/sharedStrings.xml><?xml version="1.0" encoding="utf-8"?>
<sst xmlns="http://schemas.openxmlformats.org/spreadsheetml/2006/main" count="745" uniqueCount="129">
  <si>
    <t>Total</t>
  </si>
  <si>
    <t>Table</t>
  </si>
  <si>
    <t>Sales Act</t>
  </si>
  <si>
    <t>Sales Plan</t>
  </si>
  <si>
    <t>Sales</t>
  </si>
  <si>
    <t>Actual</t>
  </si>
  <si>
    <t>Variance</t>
  </si>
  <si>
    <t>Expenses</t>
  </si>
  <si>
    <t>P&amp;L</t>
  </si>
  <si>
    <t>PY</t>
  </si>
  <si>
    <t>Abseentism Days</t>
  </si>
  <si>
    <t>P&amp;L Act</t>
  </si>
  <si>
    <t>P&amp;L Plan</t>
  </si>
  <si>
    <t>Overtime Hrs</t>
  </si>
  <si>
    <t>Excess Leave Days</t>
  </si>
  <si>
    <t>Debtor Days</t>
  </si>
  <si>
    <t>No of Sales</t>
  </si>
  <si>
    <t>P&amp;L PY</t>
  </si>
  <si>
    <t>Customers PY</t>
  </si>
  <si>
    <t>Customers Act</t>
  </si>
  <si>
    <t>Repeat Customers PY</t>
  </si>
  <si>
    <t>Repeat Customers</t>
  </si>
  <si>
    <t>Repeat Customers Act</t>
  </si>
  <si>
    <t>Satisfaction %</t>
  </si>
  <si>
    <t>Conversion Rate PY</t>
  </si>
  <si>
    <t>Conversion Rate Act</t>
  </si>
  <si>
    <t>Conversion Rate %</t>
  </si>
  <si>
    <t>Customer Profitability $</t>
  </si>
  <si>
    <t>No of Calls PY</t>
  </si>
  <si>
    <t>No of Calls Act</t>
  </si>
  <si>
    <t>Average handling time - mins</t>
  </si>
  <si>
    <t>Average handling time - mins PY</t>
  </si>
  <si>
    <t>Average handling time - mins Act</t>
  </si>
  <si>
    <t>Revenue per call</t>
  </si>
  <si>
    <t>Cost per Call</t>
  </si>
  <si>
    <t>Net Promotor Score %</t>
  </si>
  <si>
    <t>No of Staff PY</t>
  </si>
  <si>
    <t>No of Staff Act</t>
  </si>
  <si>
    <t>Overtime hours PY</t>
  </si>
  <si>
    <t>Overtime hours Act</t>
  </si>
  <si>
    <t>Excess Leave Days PY</t>
  </si>
  <si>
    <t>Excess Leave Days ACT</t>
  </si>
  <si>
    <t>Expenses PY</t>
  </si>
  <si>
    <t>Debtor Days PY</t>
  </si>
  <si>
    <t>Act</t>
  </si>
  <si>
    <t>Plan</t>
  </si>
  <si>
    <t>Expenses Act</t>
  </si>
  <si>
    <t>Expenses Plan</t>
  </si>
  <si>
    <t>Audit Risks</t>
  </si>
  <si>
    <t>Debtor Days Act</t>
  </si>
  <si>
    <t>Audit Risks PY</t>
  </si>
  <si>
    <t>Audit Risks Act</t>
  </si>
  <si>
    <t>Finance</t>
  </si>
  <si>
    <t>State</t>
  </si>
  <si>
    <t>Customer</t>
  </si>
  <si>
    <t>Resources</t>
  </si>
  <si>
    <t>No of Sales PY</t>
  </si>
  <si>
    <t>Customers</t>
  </si>
  <si>
    <t>Conversion Rate</t>
  </si>
  <si>
    <t>Customer Profitability PY</t>
  </si>
  <si>
    <t>Customer Profitability Act</t>
  </si>
  <si>
    <t>Customer Profitability</t>
  </si>
  <si>
    <t>No of Calls</t>
  </si>
  <si>
    <t>Revenue per call PY</t>
  </si>
  <si>
    <t>Revenue per call Act</t>
  </si>
  <si>
    <t>Cost per call PY</t>
  </si>
  <si>
    <t>Cost per call Act</t>
  </si>
  <si>
    <t>No of Staff</t>
  </si>
  <si>
    <t>Overtime Hours</t>
  </si>
  <si>
    <t>States</t>
  </si>
  <si>
    <t>Casual Staff PY</t>
  </si>
  <si>
    <t>Casual Staff Act</t>
  </si>
  <si>
    <t>Casual Staff</t>
  </si>
  <si>
    <t>Chart</t>
  </si>
  <si>
    <t>Link Cell</t>
  </si>
  <si>
    <t>Result</t>
  </si>
  <si>
    <t>Full Name</t>
  </si>
  <si>
    <t>Group</t>
  </si>
  <si>
    <t>Sales 000s</t>
  </si>
  <si>
    <t>Expenses 000s</t>
  </si>
  <si>
    <t>P&amp;L 000s</t>
  </si>
  <si>
    <t>No. of Customers #</t>
  </si>
  <si>
    <t>Repeat Customers #</t>
  </si>
  <si>
    <t>Number of calls #</t>
  </si>
  <si>
    <t>Revenue per call $</t>
  </si>
  <si>
    <t>Cost per Call $</t>
  </si>
  <si>
    <t>Excess Leave Days Plan</t>
  </si>
  <si>
    <t>Overtime hours Plan</t>
  </si>
  <si>
    <t>Casual Staff Plan</t>
  </si>
  <si>
    <t>No of Staff Plan</t>
  </si>
  <si>
    <t>Revenue per call Plan</t>
  </si>
  <si>
    <t>Cost per call Plan</t>
  </si>
  <si>
    <t>Average handling time - mins Plan</t>
  </si>
  <si>
    <t>No of Calls Plan</t>
  </si>
  <si>
    <t>Customer Profitability Plan</t>
  </si>
  <si>
    <t>Conversion Rate Plan</t>
  </si>
  <si>
    <t>Customers Plan</t>
  </si>
  <si>
    <t>Repeat Customers Plan</t>
  </si>
  <si>
    <t>Staff Numbers #</t>
  </si>
  <si>
    <t>Casual Staff %</t>
  </si>
  <si>
    <t>Debtor Days Plan</t>
  </si>
  <si>
    <t>Audit Risks Plan</t>
  </si>
  <si>
    <t>No of Sales Chart</t>
  </si>
  <si>
    <t>Sales Chart</t>
  </si>
  <si>
    <t>Customers Chart</t>
  </si>
  <si>
    <t>NY</t>
  </si>
  <si>
    <t>AZ</t>
  </si>
  <si>
    <t>CA</t>
  </si>
  <si>
    <t>TX</t>
  </si>
  <si>
    <t>New York</t>
  </si>
  <si>
    <t>Arizona</t>
  </si>
  <si>
    <t>California</t>
  </si>
  <si>
    <t>Texas</t>
  </si>
  <si>
    <t>No of sales</t>
  </si>
  <si>
    <t>No of sales PY</t>
  </si>
  <si>
    <t>sales PY</t>
  </si>
  <si>
    <t>sales Act</t>
  </si>
  <si>
    <t>sales Plan</t>
  </si>
  <si>
    <t>satisfaction % PY</t>
  </si>
  <si>
    <t>satisfaction % Act</t>
  </si>
  <si>
    <t>satisfaction % Plan</t>
  </si>
  <si>
    <t>Absenteeism  Days PY</t>
  </si>
  <si>
    <t>Absenteeism  Days Act</t>
  </si>
  <si>
    <t>Absenteeism  Days Plan</t>
  </si>
  <si>
    <t>Operations</t>
  </si>
  <si>
    <t>Net Promoter Score</t>
  </si>
  <si>
    <t>Net Promoter Score PY</t>
  </si>
  <si>
    <t>Net Promoter Score Act</t>
  </si>
  <si>
    <t>Net Promoter Score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</si>
</sst>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&quot;$&quot;* #,##0.00_);_(&quot;$&quot;* \(#,##0.00\);_(&quot;$&quot;* &quot;-&quot;??_);_(@_)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_-&quot;$&quot;* #,##0_-;\-&quot;$&quot;* #,##0_-;_-&quot;$&quot;* &quot;-&quot;??_-;_-@_-"/>
    <numFmt numFmtId="168" formatCode="_-* #,##0_-;\-* #,##0_-;_-* &quot;-&quot;??_-;_-@_-"/>
    <numFmt numFmtId="169" formatCode="mmm\ yyyy;@"/>
    <numFmt numFmtId="170" formatCode="_-* #,##0.0_-;\-* #,##0.0_-;_-* &quot;-&quot;??_-;_-@_-"/>
    <numFmt numFmtId="171" formatCode="0.0%"/>
    <numFmt numFmtId="172" formatCode="mmm"/>
    <numFmt numFmtId="173" formatCode="0.0"/>
    <numFmt numFmtId="174" formatCode="#,##0.0"/>
    <numFmt numFmtId="175" formatCode="#,\ &quot;K&quot;"/>
  </numFmts>
  <fonts count="24">
    <font>
      <sz val="10"/>
      <color theme="1"/>
      <name val="Arial"/>
      <family val="2"/>
    </font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0"/>
      <color theme="1" tint="0.34998626667073579"/>
      <name val="Arial"/>
      <family val="2"/>
    </font>
    <font>
      <sz val="10"/>
      <name val="Arial"/>
      <family val="2"/>
    </font>
    <font>
      <sz val="18"/>
      <color theme="1"/>
      <name val="Arial"/>
      <family val="2"/>
    </font>
    <font>
      <sz val="11"/>
      <color rgb="FFFF0000"/>
      <name val="Tw Cen MT"/>
      <family val="2"/>
      <scheme val="minor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  <charset val="161"/>
    </font>
    <font>
      <b/>
      <sz val="11"/>
      <color theme="0"/>
      <name val="Tw Cen MT"/>
      <family val="2"/>
      <scheme val="minor"/>
    </font>
    <font>
      <b/>
      <sz val="11"/>
      <color theme="0"/>
      <name val="Tw Cen MT"/>
      <family val="2"/>
      <charset val="161"/>
      <scheme val="minor"/>
    </font>
    <font>
      <b/>
      <sz val="10"/>
      <color theme="0"/>
      <name val="Arial"/>
      <family val="2"/>
    </font>
    <font>
      <sz val="10"/>
      <color theme="1" tint="0.34998626667073579"/>
      <name val="Tw Cen MT"/>
      <family val="2"/>
      <charset val="161"/>
      <scheme val="minor"/>
    </font>
    <font>
      <sz val="8"/>
      <name val="Segoe UI"/>
      <family val="2"/>
    </font>
    <font>
      <sz val="20"/>
      <color theme="7" tint="-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3" fillId="0" borderId="0"/>
    <xf numFmtId="166" fontId="7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12" fillId="0" borderId="0"/>
    <xf numFmtId="0" fontId="3" fillId="4" borderId="1" applyNumberFormat="0" applyFont="0" applyAlignment="0" applyProtection="0"/>
  </cellStyleXfs>
  <cellXfs count="107">
    <xf numFmtId="0" fontId="0" fillId="0" borderId="0" xfId="0"/>
    <xf numFmtId="167" fontId="0" fillId="0" borderId="0" xfId="1" applyNumberFormat="1" applyFont="1"/>
    <xf numFmtId="168" fontId="0" fillId="0" borderId="0" xfId="2" applyNumberFormat="1" applyFont="1"/>
    <xf numFmtId="168" fontId="0" fillId="0" borderId="0" xfId="0" applyNumberFormat="1"/>
    <xf numFmtId="17" fontId="8" fillId="0" borderId="0" xfId="0" applyNumberFormat="1" applyFont="1"/>
    <xf numFmtId="168" fontId="8" fillId="0" borderId="0" xfId="2" applyNumberFormat="1" applyFont="1"/>
    <xf numFmtId="168" fontId="8" fillId="0" borderId="0" xfId="0" applyNumberFormat="1" applyFont="1"/>
    <xf numFmtId="9" fontId="0" fillId="0" borderId="0" xfId="6" applyFont="1"/>
    <xf numFmtId="0" fontId="10" fillId="0" borderId="0" xfId="7" applyFont="1"/>
    <xf numFmtId="169" fontId="10" fillId="0" borderId="0" xfId="7" applyNumberFormat="1" applyFont="1"/>
    <xf numFmtId="0" fontId="10" fillId="0" borderId="0" xfId="7" applyFont="1" applyAlignment="1">
      <alignment horizontal="right"/>
    </xf>
    <xf numFmtId="0" fontId="6" fillId="0" borderId="0" xfId="7"/>
    <xf numFmtId="168" fontId="6" fillId="0" borderId="0" xfId="8" applyNumberFormat="1" applyFont="1" applyFill="1" applyBorder="1"/>
    <xf numFmtId="166" fontId="10" fillId="0" borderId="0" xfId="2" applyFont="1" applyFill="1"/>
    <xf numFmtId="166" fontId="10" fillId="0" borderId="0" xfId="2" applyFont="1" applyFill="1" applyAlignment="1">
      <alignment horizontal="right"/>
    </xf>
    <xf numFmtId="168" fontId="10" fillId="0" borderId="0" xfId="2" applyNumberFormat="1" applyFont="1" applyFill="1"/>
    <xf numFmtId="168" fontId="10" fillId="0" borderId="0" xfId="2" applyNumberFormat="1" applyFont="1" applyFill="1" applyAlignment="1">
      <alignment horizontal="right"/>
    </xf>
    <xf numFmtId="168" fontId="0" fillId="0" borderId="0" xfId="8" applyNumberFormat="1" applyFont="1"/>
    <xf numFmtId="168" fontId="6" fillId="0" borderId="0" xfId="7" applyNumberFormat="1"/>
    <xf numFmtId="0" fontId="0" fillId="2" borderId="0" xfId="0" applyFill="1"/>
    <xf numFmtId="0" fontId="5" fillId="0" borderId="0" xfId="7" applyFont="1"/>
    <xf numFmtId="166" fontId="0" fillId="0" borderId="0" xfId="0" applyNumberFormat="1"/>
    <xf numFmtId="9" fontId="6" fillId="0" borderId="0" xfId="6" applyFont="1" applyFill="1" applyBorder="1"/>
    <xf numFmtId="0" fontId="4" fillId="0" borderId="0" xfId="7" applyFont="1"/>
    <xf numFmtId="9" fontId="6" fillId="0" borderId="0" xfId="6" applyFont="1"/>
    <xf numFmtId="9" fontId="8" fillId="0" borderId="0" xfId="6" applyFont="1"/>
    <xf numFmtId="165" fontId="6" fillId="0" borderId="0" xfId="1" applyFont="1"/>
    <xf numFmtId="165" fontId="8" fillId="0" borderId="0" xfId="1" applyFont="1"/>
    <xf numFmtId="165" fontId="0" fillId="0" borderId="0" xfId="1" applyFont="1"/>
    <xf numFmtId="170" fontId="0" fillId="0" borderId="0" xfId="2" applyNumberFormat="1" applyFont="1"/>
    <xf numFmtId="168" fontId="6" fillId="0" borderId="0" xfId="2" applyNumberFormat="1" applyFont="1"/>
    <xf numFmtId="168" fontId="6" fillId="0" borderId="0" xfId="6" applyNumberFormat="1" applyFont="1"/>
    <xf numFmtId="0" fontId="12" fillId="0" borderId="0" xfId="0" applyFont="1"/>
    <xf numFmtId="168" fontId="12" fillId="0" borderId="0" xfId="2" applyNumberFormat="1" applyFont="1"/>
    <xf numFmtId="3" fontId="12" fillId="0" borderId="0" xfId="0" applyNumberFormat="1" applyFont="1" applyAlignment="1">
      <alignment horizontal="center"/>
    </xf>
    <xf numFmtId="0" fontId="3" fillId="0" borderId="0" xfId="7" applyFont="1"/>
    <xf numFmtId="3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3" fontId="12" fillId="0" borderId="0" xfId="0" applyNumberFormat="1" applyFont="1"/>
    <xf numFmtId="166" fontId="12" fillId="0" borderId="0" xfId="2" applyFont="1" applyAlignment="1">
      <alignment horizontal="right"/>
    </xf>
    <xf numFmtId="9" fontId="12" fillId="0" borderId="0" xfId="6" applyFont="1" applyAlignment="1">
      <alignment horizontal="right"/>
    </xf>
    <xf numFmtId="168" fontId="8" fillId="0" borderId="0" xfId="2" applyNumberFormat="1" applyFont="1" applyFill="1"/>
    <xf numFmtId="0" fontId="0" fillId="3" borderId="0" xfId="0" applyFill="1"/>
    <xf numFmtId="9" fontId="0" fillId="0" borderId="0" xfId="0" applyNumberFormat="1"/>
    <xf numFmtId="3" fontId="0" fillId="0" borderId="0" xfId="0" applyNumberFormat="1"/>
    <xf numFmtId="170" fontId="8" fillId="0" borderId="0" xfId="2" applyNumberFormat="1" applyFont="1"/>
    <xf numFmtId="9" fontId="2" fillId="0" borderId="0" xfId="6" applyFont="1" applyFill="1" applyAlignment="1">
      <alignment horizontal="right"/>
    </xf>
    <xf numFmtId="0" fontId="2" fillId="0" borderId="0" xfId="9" applyFont="1" applyAlignment="1">
      <alignment horizontal="left"/>
    </xf>
    <xf numFmtId="0" fontId="3" fillId="0" borderId="0" xfId="9" applyAlignment="1">
      <alignment horizontal="left"/>
    </xf>
    <xf numFmtId="0" fontId="10" fillId="0" borderId="0" xfId="9" applyFont="1" applyAlignment="1">
      <alignment horizontal="center"/>
    </xf>
    <xf numFmtId="0" fontId="0" fillId="0" borderId="0" xfId="0" quotePrefix="1"/>
    <xf numFmtId="173" fontId="10" fillId="0" borderId="0" xfId="7" applyNumberFormat="1" applyFont="1" applyAlignment="1">
      <alignment horizontal="right"/>
    </xf>
    <xf numFmtId="167" fontId="6" fillId="0" borderId="0" xfId="1" applyNumberFormat="1" applyFont="1"/>
    <xf numFmtId="167" fontId="0" fillId="0" borderId="0" xfId="0" applyNumberFormat="1"/>
    <xf numFmtId="167" fontId="6" fillId="0" borderId="0" xfId="7" applyNumberFormat="1"/>
    <xf numFmtId="167" fontId="8" fillId="0" borderId="0" xfId="1" applyNumberFormat="1" applyFont="1"/>
    <xf numFmtId="171" fontId="0" fillId="0" borderId="0" xfId="6" applyNumberFormat="1" applyFont="1"/>
    <xf numFmtId="171" fontId="6" fillId="0" borderId="0" xfId="6" applyNumberFormat="1" applyFont="1"/>
    <xf numFmtId="165" fontId="0" fillId="0" borderId="0" xfId="0" applyNumberFormat="1"/>
    <xf numFmtId="174" fontId="1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8" fontId="7" fillId="0" borderId="0" xfId="2" applyNumberFormat="1" applyFont="1"/>
    <xf numFmtId="168" fontId="1" fillId="0" borderId="0" xfId="2" applyNumberFormat="1" applyFont="1"/>
    <xf numFmtId="165" fontId="1" fillId="0" borderId="0" xfId="1" applyFont="1"/>
    <xf numFmtId="0" fontId="1" fillId="0" borderId="0" xfId="7" applyFont="1"/>
    <xf numFmtId="9" fontId="7" fillId="0" borderId="0" xfId="6" applyFont="1"/>
    <xf numFmtId="168" fontId="1" fillId="0" borderId="0" xfId="2" applyNumberFormat="1" applyFont="1" applyFill="1"/>
    <xf numFmtId="170" fontId="7" fillId="0" borderId="0" xfId="2" applyNumberFormat="1" applyFont="1"/>
    <xf numFmtId="167" fontId="15" fillId="0" borderId="0" xfId="1" applyNumberFormat="1" applyFont="1"/>
    <xf numFmtId="167" fontId="14" fillId="0" borderId="0" xfId="7" applyNumberFormat="1" applyFont="1"/>
    <xf numFmtId="165" fontId="7" fillId="0" borderId="0" xfId="1" applyFont="1"/>
    <xf numFmtId="171" fontId="7" fillId="0" borderId="0" xfId="6" applyNumberFormat="1" applyFont="1"/>
    <xf numFmtId="171" fontId="1" fillId="0" borderId="0" xfId="6" applyNumberFormat="1" applyFont="1"/>
    <xf numFmtId="168" fontId="10" fillId="0" borderId="0" xfId="7" applyNumberFormat="1" applyFont="1"/>
    <xf numFmtId="0" fontId="17" fillId="5" borderId="0" xfId="0" applyFont="1" applyFill="1"/>
    <xf numFmtId="0" fontId="0" fillId="6" borderId="0" xfId="0" applyFill="1"/>
    <xf numFmtId="0" fontId="18" fillId="7" borderId="0" xfId="7" applyFont="1" applyFill="1"/>
    <xf numFmtId="0" fontId="19" fillId="7" borderId="0" xfId="7" applyFont="1" applyFill="1"/>
    <xf numFmtId="169" fontId="19" fillId="7" borderId="0" xfId="7" applyNumberFormat="1" applyFont="1" applyFill="1"/>
    <xf numFmtId="0" fontId="19" fillId="7" borderId="0" xfId="7" applyFont="1" applyFill="1" applyAlignment="1">
      <alignment horizontal="right"/>
    </xf>
    <xf numFmtId="0" fontId="16" fillId="7" borderId="0" xfId="0" applyFont="1" applyFill="1" applyAlignment="1">
      <alignment horizontal="right"/>
    </xf>
    <xf numFmtId="0" fontId="20" fillId="7" borderId="0" xfId="0" applyFont="1" applyFill="1"/>
    <xf numFmtId="17" fontId="20" fillId="7" borderId="0" xfId="0" applyNumberFormat="1" applyFont="1" applyFill="1"/>
    <xf numFmtId="172" fontId="19" fillId="7" borderId="0" xfId="7" applyNumberFormat="1" applyFont="1" applyFill="1"/>
    <xf numFmtId="168" fontId="15" fillId="0" borderId="0" xfId="2" applyNumberFormat="1" applyFont="1" applyFill="1"/>
    <xf numFmtId="175" fontId="12" fillId="0" borderId="0" xfId="0" applyNumberFormat="1" applyFont="1"/>
    <xf numFmtId="175" fontId="0" fillId="0" borderId="0" xfId="2" applyNumberFormat="1" applyFont="1"/>
    <xf numFmtId="4" fontId="12" fillId="0" borderId="0" xfId="0" applyNumberFormat="1" applyFont="1" applyAlignment="1">
      <alignment horizontal="right"/>
    </xf>
    <xf numFmtId="1" fontId="12" fillId="0" borderId="0" xfId="2" applyNumberFormat="1" applyFont="1" applyAlignment="1">
      <alignment horizontal="right"/>
    </xf>
    <xf numFmtId="0" fontId="0" fillId="8" borderId="0" xfId="0" applyFill="1"/>
    <xf numFmtId="0" fontId="16" fillId="8" borderId="0" xfId="0" applyFont="1" applyFill="1"/>
    <xf numFmtId="0" fontId="23" fillId="8" borderId="0" xfId="0" applyFont="1" applyFill="1"/>
    <xf numFmtId="0" fontId="11" fillId="8" borderId="0" xfId="0" applyFont="1" applyFill="1"/>
    <xf numFmtId="0" fontId="0" fillId="8" borderId="0" xfId="0" applyFill="1" applyAlignment="1">
      <alignment horizontal="center"/>
    </xf>
    <xf numFmtId="0" fontId="13" fillId="8" borderId="0" xfId="0" applyFont="1" applyFill="1"/>
    <xf numFmtId="0" fontId="2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right"/>
    </xf>
    <xf numFmtId="0" fontId="21" fillId="8" borderId="0" xfId="0" applyFont="1" applyFill="1"/>
    <xf numFmtId="175" fontId="11" fillId="8" borderId="0" xfId="0" applyNumberFormat="1" applyFont="1" applyFill="1" applyAlignment="1">
      <alignment horizontal="center"/>
    </xf>
    <xf numFmtId="3" fontId="11" fillId="8" borderId="0" xfId="0" applyNumberFormat="1" applyFont="1" applyFill="1" applyAlignment="1">
      <alignment horizontal="center"/>
    </xf>
    <xf numFmtId="9" fontId="11" fillId="8" borderId="0" xfId="6" applyFont="1" applyFill="1" applyAlignment="1">
      <alignment horizontal="center"/>
    </xf>
    <xf numFmtId="3" fontId="0" fillId="8" borderId="0" xfId="0" applyNumberFormat="1" applyFill="1"/>
    <xf numFmtId="4" fontId="0" fillId="8" borderId="0" xfId="0" applyNumberFormat="1" applyFill="1"/>
    <xf numFmtId="9" fontId="0" fillId="8" borderId="0" xfId="6" applyFont="1" applyFill="1"/>
    <xf numFmtId="166" fontId="11" fillId="8" borderId="0" xfId="0" applyNumberFormat="1" applyFont="1" applyFill="1" applyAlignment="1">
      <alignment horizontal="right" vertical="top"/>
    </xf>
    <xf numFmtId="168" fontId="11" fillId="8" borderId="0" xfId="0" applyNumberFormat="1" applyFont="1" applyFill="1" applyAlignment="1">
      <alignment horizontal="right" vertical="top"/>
    </xf>
  </cellXfs>
  <cellStyles count="15">
    <cellStyle name="Comma" xfId="2" builtinId="3"/>
    <cellStyle name="Comma 2" xfId="10" xr:uid="{00000000-0005-0000-0000-000001000000}"/>
    <cellStyle name="Comma 3" xfId="8" xr:uid="{00000000-0005-0000-0000-000002000000}"/>
    <cellStyle name="Comma 4" xfId="11" xr:uid="{00000000-0005-0000-0000-000003000000}"/>
    <cellStyle name="Currency" xfId="1" builtinId="4"/>
    <cellStyle name="Currency 2" xfId="4" xr:uid="{00000000-0005-0000-0000-000005000000}"/>
    <cellStyle name="Normal" xfId="0" builtinId="0"/>
    <cellStyle name="Normal 2" xfId="3" xr:uid="{00000000-0005-0000-0000-000007000000}"/>
    <cellStyle name="Normal 3" xfId="7" xr:uid="{00000000-0005-0000-0000-000008000000}"/>
    <cellStyle name="Normal 4" xfId="12" xr:uid="{00000000-0005-0000-0000-000009000000}"/>
    <cellStyle name="Normal 5" xfId="9" xr:uid="{00000000-0005-0000-0000-00000A000000}"/>
    <cellStyle name="Normale 2" xfId="13" xr:uid="{00000000-0005-0000-0000-00000B000000}"/>
    <cellStyle name="Note 2" xfId="14" xr:uid="{00000000-0005-0000-0000-00000C000000}"/>
    <cellStyle name="Percent" xfId="6" builtinId="5"/>
    <cellStyle name="Percent 2" xfId="5" xr:uid="{00000000-0005-0000-0000-00000E000000}"/>
  </cellStyles>
  <dxfs count="0"/>
  <tableStyles count="0" defaultTableStyle="TableStyleMedium2" defaultPivotStyle="PivotStyleLight16"/>
  <colors>
    <mruColors>
      <color rgb="FFC98F45"/>
      <color rgb="FFFFCC00"/>
      <color rgb="FFE7FFB7"/>
      <color rgb="FFCCECFF"/>
      <color rgb="FFF4F7ED"/>
      <color rgb="FFF2F6EA"/>
      <color rgb="FFEFF4E4"/>
      <color rgb="FFF5F8EE"/>
      <color rgb="FFF4FAF4"/>
      <color rgb="FFF4FA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213262959382452E-2"/>
          <c:y val="4.204960314362878E-2"/>
          <c:w val="0.84509564398374359"/>
          <c:h val="0.96582359312427846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4C-468E-8F21-21CE3AA600E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4C-468E-8F21-21CE3AA600E9}"/>
              </c:ext>
            </c:extLst>
          </c:dPt>
          <c:dLbls>
            <c:dLbl>
              <c:idx val="0"/>
              <c:layout>
                <c:manualLayout>
                  <c:x val="-0.21540734962674746"/>
                  <c:y val="0.24662450760822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7763811596885908"/>
                      <c:h val="0.255171516155237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C-468E-8F21-21CE3AA600E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4C-468E-8F21-21CE3AA600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Calculations!$G$29:$H$29</c:f>
              <c:numCache>
                <c:formatCode>0%</c:formatCode>
                <c:ptCount val="2"/>
                <c:pt idx="0">
                  <c:v>8.0833333333333326E-2</c:v>
                </c:pt>
                <c:pt idx="1">
                  <c:v>0.91916666666666669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C-468E-8F21-21CE3AA60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18293024231404E-2"/>
          <c:y val="0.12666661347333819"/>
          <c:w val="0.76639519905509201"/>
          <c:h val="0.84303380170059072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CF-4C13-A6CC-3EF599C86DD5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CF-4C13-A6CC-3EF599C86DD5}"/>
              </c:ext>
            </c:extLst>
          </c:dPt>
          <c:dLbls>
            <c:dLbl>
              <c:idx val="0"/>
              <c:layout>
                <c:manualLayout>
                  <c:x val="-0.29081438703641338"/>
                  <c:y val="-6.755184569053592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221338889624322"/>
                      <c:h val="0.2248555136214815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3CF-4C13-A6CC-3EF599C86DD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CF-4C13-A6CC-3EF599C86D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Calculations!$G$24:$H$24</c:f>
              <c:numCache>
                <c:formatCode>0%</c:formatCode>
                <c:ptCount val="2"/>
                <c:pt idx="0">
                  <c:v>0.49994999999999995</c:v>
                </c:pt>
                <c:pt idx="1">
                  <c:v>0.50005000000000011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C13-A6CC-3EF599C8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8401176938488"/>
          <c:y val="4.4825534668656776E-2"/>
          <c:w val="0.69283197646123029"/>
          <c:h val="0.91034893066268641"/>
        </c:manualLayout>
      </c:layout>
      <c:doughnutChart>
        <c:varyColors val="1"/>
        <c:ser>
          <c:idx val="0"/>
          <c:order val="0"/>
          <c:spPr>
            <a:solidFill>
              <a:schemeClr val="accent6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56-4045-9BA9-FE4B63075CBE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56-4045-9BA9-FE4B63075CBE}"/>
              </c:ext>
            </c:extLst>
          </c:dPt>
          <c:dLbls>
            <c:dLbl>
              <c:idx val="0"/>
              <c:layout>
                <c:manualLayout>
                  <c:x val="-6.4760299843739599E-2"/>
                  <c:y val="-0.371117525994430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48519384765934"/>
                      <c:h val="0.201133158355205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F56-4045-9BA9-FE4B63075CB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56-4045-9BA9-FE4B63075C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Calculations!$G$14:$H$14</c:f>
              <c:numCache>
                <c:formatCode>0%</c:formatCode>
                <c:ptCount val="2"/>
                <c:pt idx="0">
                  <c:v>0.92583333333333317</c:v>
                </c:pt>
                <c:pt idx="1">
                  <c:v>7.4166666666666825E-2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56-4045-9BA9-FE4B63075C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34800458029107E-3"/>
          <c:y val="0.17082166034256535"/>
          <c:w val="0.98466858759157327"/>
          <c:h val="0.653207687202687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Calculations!$B$40</c:f>
              <c:strCache>
                <c:ptCount val="1"/>
                <c:pt idx="0">
                  <c:v>Sales Act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Calculations!$C$35:$N$35</c:f>
              <c:numCache>
                <c:formatCode>mmm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Calculations!$C$40:$N$40</c:f>
              <c:numCache>
                <c:formatCode>#,\ "K"</c:formatCode>
                <c:ptCount val="12"/>
                <c:pt idx="0">
                  <c:v>535900</c:v>
                </c:pt>
                <c:pt idx="1">
                  <c:v>526700</c:v>
                </c:pt>
                <c:pt idx="2">
                  <c:v>512900</c:v>
                </c:pt>
                <c:pt idx="3">
                  <c:v>496800</c:v>
                </c:pt>
                <c:pt idx="4">
                  <c:v>517500</c:v>
                </c:pt>
                <c:pt idx="5">
                  <c:v>492200</c:v>
                </c:pt>
                <c:pt idx="6">
                  <c:v>441600</c:v>
                </c:pt>
                <c:pt idx="7">
                  <c:v>416300</c:v>
                </c:pt>
                <c:pt idx="8">
                  <c:v>386400</c:v>
                </c:pt>
                <c:pt idx="9">
                  <c:v>420900</c:v>
                </c:pt>
                <c:pt idx="10">
                  <c:v>404800</c:v>
                </c:pt>
                <c:pt idx="11">
                  <c:v>437000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5-4F37-9E56-7F87E344A41F}"/>
            </c:ext>
          </c:extLst>
        </c:ser>
        <c:ser>
          <c:idx val="1"/>
          <c:order val="1"/>
          <c:tx>
            <c:strRef>
              <c:f>Calculations!$B$41</c:f>
              <c:strCache>
                <c:ptCount val="1"/>
                <c:pt idx="0">
                  <c:v>Sales Plan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Calculations!$C$35:$N$35</c:f>
              <c:numCache>
                <c:formatCode>mmm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Calculations!$C$41:$N$41</c:f>
              <c:numCache>
                <c:formatCode>#,\ "K"</c:formatCode>
                <c:ptCount val="12"/>
                <c:pt idx="0">
                  <c:v>509105</c:v>
                </c:pt>
                <c:pt idx="1">
                  <c:v>495098</c:v>
                </c:pt>
                <c:pt idx="2">
                  <c:v>487255</c:v>
                </c:pt>
                <c:pt idx="3">
                  <c:v>466992</c:v>
                </c:pt>
                <c:pt idx="4">
                  <c:v>491625</c:v>
                </c:pt>
                <c:pt idx="5">
                  <c:v>462668</c:v>
                </c:pt>
                <c:pt idx="6">
                  <c:v>428352</c:v>
                </c:pt>
                <c:pt idx="7">
                  <c:v>391322</c:v>
                </c:pt>
                <c:pt idx="8">
                  <c:v>374808</c:v>
                </c:pt>
                <c:pt idx="9">
                  <c:v>395646</c:v>
                </c:pt>
                <c:pt idx="10">
                  <c:v>392656</c:v>
                </c:pt>
                <c:pt idx="11">
                  <c:v>410780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5-4F37-9E56-7F87E344A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100"/>
        <c:axId val="279148816"/>
        <c:axId val="279159632"/>
      </c:barChart>
      <c:dateAx>
        <c:axId val="279148816"/>
        <c:scaling>
          <c:orientation val="minMax"/>
        </c:scaling>
        <c:delete val="0"/>
        <c:axPos val="b"/>
        <c:numFmt formatCode="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59632"/>
        <c:crosses val="autoZero"/>
        <c:auto val="1"/>
        <c:lblOffset val="100"/>
        <c:baseTimeUnit val="months"/>
      </c:dateAx>
      <c:valAx>
        <c:axId val="279159632"/>
        <c:scaling>
          <c:orientation val="minMax"/>
        </c:scaling>
        <c:delete val="1"/>
        <c:axPos val="l"/>
        <c:numFmt formatCode="#,\ &quot;K&quot;" sourceLinked="1"/>
        <c:majorTickMark val="none"/>
        <c:minorTickMark val="none"/>
        <c:tickLblPos val="nextTo"/>
        <c:crossAx val="2791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462201951481421"/>
          <c:y val="2.1793007510482323E-2"/>
          <c:w val="0.25886684702371587"/>
          <c:h val="0.11074731727886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0"/>
          <c:spPr>
            <a:noFill/>
            <a:ln w="28575">
              <a:noFill/>
            </a:ln>
          </c:spPr>
          <c:cat>
            <c:numRef>
              <c:f>Calculations!$C$43:$N$43</c:f>
              <c:numCache>
                <c:formatCode>mmm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Calculations!$C$44:$N$44</c:f>
              <c:numCache>
                <c:formatCode>_-* #,##0_-;\-* #,##0_-;_-* "-"??_-;_-@_-</c:formatCode>
                <c:ptCount val="12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23</c:v>
                </c:pt>
                <c:pt idx="4">
                  <c:v>26</c:v>
                </c:pt>
                <c:pt idx="5">
                  <c:v>23</c:v>
                </c:pt>
                <c:pt idx="6">
                  <c:v>20</c:v>
                </c:pt>
                <c:pt idx="7">
                  <c:v>19</c:v>
                </c:pt>
                <c:pt idx="8">
                  <c:v>15</c:v>
                </c:pt>
                <c:pt idx="9">
                  <c:v>17</c:v>
                </c:pt>
                <c:pt idx="10">
                  <c:v>16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8-4EE2-B172-5BEEB34F6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112"/>
        <c:axId val="279185424"/>
      </c:areaChart>
      <c:lineChart>
        <c:grouping val="stacked"/>
        <c:varyColors val="0"/>
        <c:ser>
          <c:idx val="0"/>
          <c:order val="1"/>
          <c:spPr>
            <a:ln>
              <a:noFill/>
            </a:ln>
            <a:effectLst/>
          </c:spPr>
          <c:marker>
            <c:symbol val="circle"/>
            <c:size val="13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</c:spPr>
          </c:marker>
          <c:val>
            <c:numRef>
              <c:f>Calculations!$C$44:$N$44</c:f>
              <c:numCache>
                <c:formatCode>_-* #,##0_-;\-* #,##0_-;_-* "-"??_-;_-@_-</c:formatCode>
                <c:ptCount val="12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23</c:v>
                </c:pt>
                <c:pt idx="4">
                  <c:v>26</c:v>
                </c:pt>
                <c:pt idx="5">
                  <c:v>23</c:v>
                </c:pt>
                <c:pt idx="6">
                  <c:v>20</c:v>
                </c:pt>
                <c:pt idx="7">
                  <c:v>19</c:v>
                </c:pt>
                <c:pt idx="8">
                  <c:v>15</c:v>
                </c:pt>
                <c:pt idx="9">
                  <c:v>17</c:v>
                </c:pt>
                <c:pt idx="10">
                  <c:v>16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8-4EE2-B172-5BEEB34F6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172112"/>
        <c:axId val="279185424"/>
      </c:lineChart>
      <c:catAx>
        <c:axId val="279172112"/>
        <c:scaling>
          <c:orientation val="minMax"/>
        </c:scaling>
        <c:delete val="0"/>
        <c:axPos val="b"/>
        <c:numFmt formatCode="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85424"/>
        <c:crosses val="autoZero"/>
        <c:auto val="1"/>
        <c:lblAlgn val="ctr"/>
        <c:lblOffset val="100"/>
        <c:noMultiLvlLbl val="0"/>
      </c:catAx>
      <c:valAx>
        <c:axId val="279185424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72112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32395940844583E-3"/>
          <c:y val="6.3337089486009274E-2"/>
          <c:w val="0.96111111111111114"/>
          <c:h val="0.93518518518518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92-4CA7-91FD-7DF65B1D9D7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92-4CA7-91FD-7DF65B1D9D7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614851980253548"/>
                      <c:h val="0.378545035994672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F92-4CA7-91FD-7DF65B1D9D74}"/>
                </c:ext>
              </c:extLst>
            </c:dLbl>
            <c:dLbl>
              <c:idx val="1"/>
              <c:layout>
                <c:manualLayout>
                  <c:x val="-2.8127267195920957E-8"/>
                  <c:y val="0.3488003439768837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288355192878025"/>
                      <c:h val="0.39471526393122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F92-4CA7-91FD-7DF65B1D9D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Dashboard!$M$9:$N$9</c:f>
              <c:numCache>
                <c:formatCode>#,\ "K"</c:formatCode>
                <c:ptCount val="2"/>
                <c:pt idx="0">
                  <c:v>5589000</c:v>
                </c:pt>
                <c:pt idx="1">
                  <c:v>5243586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2-4CA7-91FD-7DF65B1D9D7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-27"/>
        <c:axId val="390047183"/>
        <c:axId val="521923711"/>
      </c:barChart>
      <c:catAx>
        <c:axId val="390047183"/>
        <c:scaling>
          <c:orientation val="minMax"/>
        </c:scaling>
        <c:delete val="1"/>
        <c:axPos val="b"/>
        <c:majorTickMark val="none"/>
        <c:minorTickMark val="none"/>
        <c:tickLblPos val="nextTo"/>
        <c:crossAx val="521923711"/>
        <c:crosses val="autoZero"/>
        <c:auto val="1"/>
        <c:lblAlgn val="ctr"/>
        <c:lblOffset val="100"/>
        <c:noMultiLvlLbl val="0"/>
      </c:catAx>
      <c:valAx>
        <c:axId val="521923711"/>
        <c:scaling>
          <c:orientation val="minMax"/>
        </c:scaling>
        <c:delete val="1"/>
        <c:axPos val="l"/>
        <c:numFmt formatCode="#,\ &quot;K&quot;" sourceLinked="1"/>
        <c:majorTickMark val="none"/>
        <c:minorTickMark val="none"/>
        <c:tickLblPos val="nextTo"/>
        <c:crossAx val="39004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32395940844583E-3"/>
          <c:y val="6.3337089486009274E-2"/>
          <c:w val="0.96111111111111114"/>
          <c:h val="0.93518518518518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81-4759-AB57-549EA7C322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81-4759-AB57-549EA7C322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Dashboard!$M$18:$N$18</c:f>
              <c:numCache>
                <c:formatCode>#,##0</c:formatCode>
                <c:ptCount val="2"/>
                <c:pt idx="0">
                  <c:v>249</c:v>
                </c:pt>
                <c:pt idx="1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81-4759-AB57-549EA7C3222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99"/>
        <c:overlap val="-27"/>
        <c:axId val="390047183"/>
        <c:axId val="521923711"/>
      </c:barChart>
      <c:catAx>
        <c:axId val="390047183"/>
        <c:scaling>
          <c:orientation val="minMax"/>
        </c:scaling>
        <c:delete val="1"/>
        <c:axPos val="b"/>
        <c:majorTickMark val="none"/>
        <c:minorTickMark val="none"/>
        <c:tickLblPos val="nextTo"/>
        <c:crossAx val="521923711"/>
        <c:crosses val="autoZero"/>
        <c:auto val="1"/>
        <c:lblAlgn val="ctr"/>
        <c:lblOffset val="100"/>
        <c:noMultiLvlLbl val="0"/>
      </c:catAx>
      <c:valAx>
        <c:axId val="52192371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9004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043671527723623E-2"/>
          <c:y val="6.3337012022773531E-2"/>
          <c:w val="0.96995632847227642"/>
          <c:h val="0.93518518518518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29-486A-89F3-0F8407E07A1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29-486A-89F3-0F8407E07A1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98815909922857"/>
                      <c:h val="0.352628466051595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629-486A-89F3-0F8407E07A1F}"/>
                </c:ext>
              </c:extLst>
            </c:dLbl>
            <c:dLbl>
              <c:idx val="1"/>
              <c:layout>
                <c:manualLayout>
                  <c:x val="-6.8666842936527346E-3"/>
                  <c:y val="0.494559076668126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06707176292025"/>
                      <c:h val="0.335119308338052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629-486A-89F3-0F8407E07A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Dashboard!$M$27:$N$27</c:f>
              <c:numCache>
                <c:formatCode>#,##0</c:formatCode>
                <c:ptCount val="2"/>
                <c:pt idx="0">
                  <c:v>3841</c:v>
                </c:pt>
                <c:pt idx="1">
                  <c:v>4103.5199999999995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29-486A-89F3-0F8407E07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390047183"/>
        <c:axId val="521923711"/>
      </c:barChart>
      <c:catAx>
        <c:axId val="390047183"/>
        <c:scaling>
          <c:orientation val="minMax"/>
        </c:scaling>
        <c:delete val="1"/>
        <c:axPos val="b"/>
        <c:majorTickMark val="none"/>
        <c:minorTickMark val="none"/>
        <c:tickLblPos val="nextTo"/>
        <c:crossAx val="521923711"/>
        <c:crosses val="autoZero"/>
        <c:auto val="1"/>
        <c:lblAlgn val="ctr"/>
        <c:lblOffset val="100"/>
        <c:noMultiLvlLbl val="0"/>
      </c:catAx>
      <c:valAx>
        <c:axId val="52192371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39004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561444083397898E-2"/>
          <c:y val="0"/>
          <c:w val="0.96111111111111114"/>
          <c:h val="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21-4B55-B2DF-C33D9E67872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21-4B55-B2DF-C33D9E6787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Dashboard!$M$38:$N$38</c:f>
              <c:numCache>
                <c:formatCode>_-* #,##0_-;\-* #,##0_-;_-* "-"??_-;_-@_-</c:formatCode>
                <c:ptCount val="2"/>
                <c:pt idx="0">
                  <c:v>63.800000000000004</c:v>
                </c:pt>
                <c:pt idx="1">
                  <c:v>78.911999999999992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21-4B55-B2DF-C33D9E6787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97"/>
        <c:overlap val="-27"/>
        <c:axId val="390047183"/>
        <c:axId val="521923711"/>
      </c:barChart>
      <c:catAx>
        <c:axId val="390047183"/>
        <c:scaling>
          <c:orientation val="minMax"/>
        </c:scaling>
        <c:delete val="1"/>
        <c:axPos val="b"/>
        <c:majorTickMark val="out"/>
        <c:minorTickMark val="none"/>
        <c:tickLblPos val="nextTo"/>
        <c:crossAx val="521923711"/>
        <c:crosses val="autoZero"/>
        <c:auto val="1"/>
        <c:lblAlgn val="ctr"/>
        <c:lblOffset val="100"/>
        <c:noMultiLvlLbl val="0"/>
      </c:catAx>
      <c:valAx>
        <c:axId val="521923711"/>
        <c:scaling>
          <c:orientation val="minMax"/>
          <c:max val="300"/>
          <c:min val="0"/>
        </c:scaling>
        <c:delete val="1"/>
        <c:axPos val="l"/>
        <c:numFmt formatCode="_-* #,##0_-;\-* #,##0_-;_-* &quot;-&quot;??_-;_-@_-" sourceLinked="1"/>
        <c:majorTickMark val="out"/>
        <c:minorTickMark val="none"/>
        <c:tickLblPos val="nextTo"/>
        <c:crossAx val="3900471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firstButton="1" fmlaLink="Lists!$C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chart" Target="../charts/chart8.xml"/><Relationship Id="rId3" Type="http://schemas.openxmlformats.org/officeDocument/2006/relationships/image" Target="../media/image4.png"/><Relationship Id="rId7" Type="http://schemas.openxmlformats.org/officeDocument/2006/relationships/chart" Target="../charts/chart2.xml"/><Relationship Id="rId12" Type="http://schemas.openxmlformats.org/officeDocument/2006/relationships/chart" Target="../charts/chart7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6.png"/><Relationship Id="rId10" Type="http://schemas.openxmlformats.org/officeDocument/2006/relationships/chart" Target="../charts/chart5.xml"/><Relationship Id="rId4" Type="http://schemas.openxmlformats.org/officeDocument/2006/relationships/image" Target="../media/image5.png"/><Relationship Id="rId9" Type="http://schemas.openxmlformats.org/officeDocument/2006/relationships/chart" Target="../charts/chart4.xml"/><Relationship Id="rId1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5</xdr:row>
      <xdr:rowOff>25400</xdr:rowOff>
    </xdr:from>
    <xdr:to>
      <xdr:col>3</xdr:col>
      <xdr:colOff>206375</xdr:colOff>
      <xdr:row>6</xdr:row>
      <xdr:rowOff>117475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323850" y="954088"/>
          <a:ext cx="1430338" cy="250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0070C0"/>
              </a:solidFill>
            </a:rPr>
            <a:t>Gross Revenue</a:t>
          </a:r>
          <a:endParaRPr lang="en-GB" sz="1200" b="1" i="1">
            <a:solidFill>
              <a:srgbClr val="0070C0"/>
            </a:solidFill>
          </a:endParaRPr>
        </a:p>
      </xdr:txBody>
    </xdr:sp>
    <xdr:clientData/>
  </xdr:twoCellAnchor>
  <xdr:twoCellAnchor>
    <xdr:from>
      <xdr:col>9</xdr:col>
      <xdr:colOff>244793</xdr:colOff>
      <xdr:row>14</xdr:row>
      <xdr:rowOff>26352</xdr:rowOff>
    </xdr:from>
    <xdr:to>
      <xdr:col>10</xdr:col>
      <xdr:colOff>1055687</xdr:colOff>
      <xdr:row>15</xdr:row>
      <xdr:rowOff>149252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5459731" y="2383790"/>
          <a:ext cx="1088706" cy="281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0070C0"/>
              </a:solidFill>
            </a:rPr>
            <a:t>Customer</a:t>
          </a:r>
        </a:p>
      </xdr:txBody>
    </xdr:sp>
    <xdr:clientData/>
  </xdr:twoCellAnchor>
  <xdr:twoCellAnchor>
    <xdr:from>
      <xdr:col>9</xdr:col>
      <xdr:colOff>228920</xdr:colOff>
      <xdr:row>23</xdr:row>
      <xdr:rowOff>34290</xdr:rowOff>
    </xdr:from>
    <xdr:to>
      <xdr:col>10</xdr:col>
      <xdr:colOff>944564</xdr:colOff>
      <xdr:row>24</xdr:row>
      <xdr:rowOff>157190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443858" y="3820478"/>
          <a:ext cx="993456" cy="281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0070C0"/>
              </a:solidFill>
            </a:rPr>
            <a:t>Operations</a:t>
          </a:r>
        </a:p>
      </xdr:txBody>
    </xdr:sp>
    <xdr:clientData/>
  </xdr:twoCellAnchor>
  <xdr:twoCellAnchor>
    <xdr:from>
      <xdr:col>9</xdr:col>
      <xdr:colOff>260670</xdr:colOff>
      <xdr:row>32</xdr:row>
      <xdr:rowOff>26353</xdr:rowOff>
    </xdr:from>
    <xdr:to>
      <xdr:col>10</xdr:col>
      <xdr:colOff>1174752</xdr:colOff>
      <xdr:row>33</xdr:row>
      <xdr:rowOff>149253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475608" y="5241291"/>
          <a:ext cx="1191894" cy="281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0070C0"/>
              </a:solidFill>
            </a:rPr>
            <a:t>Resources</a:t>
          </a:r>
        </a:p>
      </xdr:txBody>
    </xdr:sp>
    <xdr:clientData/>
  </xdr:twoCellAnchor>
  <xdr:twoCellAnchor>
    <xdr:from>
      <xdr:col>9</xdr:col>
      <xdr:colOff>225592</xdr:colOff>
      <xdr:row>7</xdr:row>
      <xdr:rowOff>88063</xdr:rowOff>
    </xdr:from>
    <xdr:to>
      <xdr:col>16</xdr:col>
      <xdr:colOff>34591</xdr:colOff>
      <xdr:row>13</xdr:row>
      <xdr:rowOff>40438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5439276" y="1332997"/>
          <a:ext cx="5482223" cy="946652"/>
        </a:xfrm>
        <a:prstGeom prst="rect">
          <a:avLst/>
        </a:prstGeom>
        <a:noFill/>
        <a:ln w="12700">
          <a:solidFill>
            <a:schemeClr val="bg1">
              <a:lumMod val="85000"/>
            </a:schemeClr>
          </a:solidFill>
          <a:prstDash val="soli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ln w="635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10</xdr:col>
      <xdr:colOff>0</xdr:colOff>
      <xdr:row>16</xdr:row>
      <xdr:rowOff>114299</xdr:rowOff>
    </xdr:from>
    <xdr:to>
      <xdr:col>17</xdr:col>
      <xdr:colOff>9525</xdr:colOff>
      <xdr:row>22</xdr:row>
      <xdr:rowOff>66674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5492750" y="2789237"/>
          <a:ext cx="4986338" cy="904875"/>
        </a:xfrm>
        <a:prstGeom prst="rect">
          <a:avLst/>
        </a:prstGeom>
        <a:noFill/>
        <a:ln w="12700">
          <a:solidFill>
            <a:schemeClr val="bg1">
              <a:lumMod val="85000"/>
            </a:schemeClr>
          </a:solidFill>
          <a:prstDash val="soli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ln w="635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9</xdr:col>
      <xdr:colOff>233947</xdr:colOff>
      <xdr:row>25</xdr:row>
      <xdr:rowOff>104774</xdr:rowOff>
    </xdr:from>
    <xdr:to>
      <xdr:col>16</xdr:col>
      <xdr:colOff>42946</xdr:colOff>
      <xdr:row>31</xdr:row>
      <xdr:rowOff>57149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>
        <a:xfrm>
          <a:off x="5447631" y="4307471"/>
          <a:ext cx="5482223" cy="946652"/>
        </a:xfrm>
        <a:prstGeom prst="rect">
          <a:avLst/>
        </a:prstGeom>
        <a:noFill/>
        <a:ln w="12700">
          <a:solidFill>
            <a:schemeClr val="bg1">
              <a:lumMod val="85000"/>
            </a:schemeClr>
          </a:solidFill>
          <a:prstDash val="soli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ln w="635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9</xdr:col>
      <xdr:colOff>275724</xdr:colOff>
      <xdr:row>34</xdr:row>
      <xdr:rowOff>111960</xdr:rowOff>
    </xdr:from>
    <xdr:to>
      <xdr:col>16</xdr:col>
      <xdr:colOff>84723</xdr:colOff>
      <xdr:row>40</xdr:row>
      <xdr:rowOff>64335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5489408" y="5793539"/>
          <a:ext cx="5482223" cy="946651"/>
        </a:xfrm>
        <a:prstGeom prst="rect">
          <a:avLst/>
        </a:prstGeom>
        <a:noFill/>
        <a:ln w="12700">
          <a:solidFill>
            <a:schemeClr val="bg1">
              <a:lumMod val="85000"/>
            </a:schemeClr>
          </a:solidFill>
          <a:prstDash val="soli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ln w="635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17</xdr:col>
      <xdr:colOff>744538</xdr:colOff>
      <xdr:row>5</xdr:row>
      <xdr:rowOff>31750</xdr:rowOff>
    </xdr:from>
    <xdr:to>
      <xdr:col>20</xdr:col>
      <xdr:colOff>95250</xdr:colOff>
      <xdr:row>6</xdr:row>
      <xdr:rowOff>154650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11476038" y="960438"/>
          <a:ext cx="1327150" cy="281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0070C0"/>
              </a:solidFill>
            </a:rPr>
            <a:t>Sales</a:t>
          </a:r>
        </a:p>
      </xdr:txBody>
    </xdr:sp>
    <xdr:clientData/>
  </xdr:twoCellAnchor>
  <xdr:twoCellAnchor>
    <xdr:from>
      <xdr:col>17</xdr:col>
      <xdr:colOff>363538</xdr:colOff>
      <xdr:row>14</xdr:row>
      <xdr:rowOff>47625</xdr:rowOff>
    </xdr:from>
    <xdr:to>
      <xdr:col>19</xdr:col>
      <xdr:colOff>412751</xdr:colOff>
      <xdr:row>16</xdr:row>
      <xdr:rowOff>11775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 txBox="1"/>
      </xdr:nvSpPr>
      <xdr:spPr>
        <a:xfrm>
          <a:off x="11095038" y="2405063"/>
          <a:ext cx="1414463" cy="281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0070C0"/>
              </a:solidFill>
            </a:rPr>
            <a:t>No of</a:t>
          </a:r>
          <a:r>
            <a:rPr lang="en-GB" sz="1200" b="1" baseline="0">
              <a:solidFill>
                <a:srgbClr val="0070C0"/>
              </a:solidFill>
            </a:rPr>
            <a:t> Customers</a:t>
          </a:r>
          <a:endParaRPr lang="en-GB" sz="1200" b="1">
            <a:solidFill>
              <a:srgbClr val="0070C0"/>
            </a:solidFill>
          </a:endParaRPr>
        </a:p>
      </xdr:txBody>
    </xdr:sp>
    <xdr:clientData/>
  </xdr:twoCellAnchor>
  <xdr:twoCellAnchor>
    <xdr:from>
      <xdr:col>17</xdr:col>
      <xdr:colOff>180975</xdr:colOff>
      <xdr:row>23</xdr:row>
      <xdr:rowOff>39688</xdr:rowOff>
    </xdr:from>
    <xdr:to>
      <xdr:col>20</xdr:col>
      <xdr:colOff>85862</xdr:colOff>
      <xdr:row>25</xdr:row>
      <xdr:rowOff>3838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 txBox="1"/>
      </xdr:nvSpPr>
      <xdr:spPr>
        <a:xfrm>
          <a:off x="10912475" y="3825876"/>
          <a:ext cx="1881325" cy="281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0070C0"/>
              </a:solidFill>
            </a:rPr>
            <a:t>Avg Revenue Per Call $</a:t>
          </a:r>
        </a:p>
      </xdr:txBody>
    </xdr:sp>
    <xdr:clientData/>
  </xdr:twoCellAnchor>
  <xdr:twoCellAnchor>
    <xdr:from>
      <xdr:col>17</xdr:col>
      <xdr:colOff>212725</xdr:colOff>
      <xdr:row>32</xdr:row>
      <xdr:rowOff>7937</xdr:rowOff>
    </xdr:from>
    <xdr:to>
      <xdr:col>20</xdr:col>
      <xdr:colOff>117612</xdr:colOff>
      <xdr:row>33</xdr:row>
      <xdr:rowOff>130837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 txBox="1"/>
      </xdr:nvSpPr>
      <xdr:spPr>
        <a:xfrm>
          <a:off x="10944225" y="5222875"/>
          <a:ext cx="1881325" cy="281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0070C0"/>
              </a:solidFill>
            </a:rPr>
            <a:t>Avg Absenteeism Days</a:t>
          </a:r>
        </a:p>
      </xdr:txBody>
    </xdr:sp>
    <xdr:clientData/>
  </xdr:twoCellAnchor>
  <xdr:twoCellAnchor>
    <xdr:from>
      <xdr:col>17</xdr:col>
      <xdr:colOff>89535</xdr:colOff>
      <xdr:row>7</xdr:row>
      <xdr:rowOff>66675</xdr:rowOff>
    </xdr:from>
    <xdr:to>
      <xdr:col>17</xdr:col>
      <xdr:colOff>89535</xdr:colOff>
      <xdr:row>8</xdr:row>
      <xdr:rowOff>114300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 txBox="1"/>
      </xdr:nvSpPr>
      <xdr:spPr>
        <a:xfrm>
          <a:off x="10589895" y="1362075"/>
          <a:ext cx="0" cy="2152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chemeClr val="accent1">
                  <a:lumMod val="50000"/>
                </a:schemeClr>
              </a:solidFill>
            </a:rPr>
            <a:t>PY</a:t>
          </a:r>
        </a:p>
      </xdr:txBody>
    </xdr:sp>
    <xdr:clientData/>
  </xdr:twoCellAnchor>
  <xdr:twoCellAnchor>
    <xdr:from>
      <xdr:col>17</xdr:col>
      <xdr:colOff>332808</xdr:colOff>
      <xdr:row>16</xdr:row>
      <xdr:rowOff>125730</xdr:rowOff>
    </xdr:from>
    <xdr:to>
      <xdr:col>18</xdr:col>
      <xdr:colOff>172788</xdr:colOff>
      <xdr:row>18</xdr:row>
      <xdr:rowOff>22860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 txBox="1"/>
      </xdr:nvSpPr>
      <xdr:spPr>
        <a:xfrm>
          <a:off x="11311624" y="2849546"/>
          <a:ext cx="625375" cy="2229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rgbClr val="0070C0"/>
              </a:solidFill>
            </a:rPr>
            <a:t>Act</a:t>
          </a:r>
        </a:p>
      </xdr:txBody>
    </xdr:sp>
    <xdr:clientData/>
  </xdr:twoCellAnchor>
  <xdr:twoCellAnchor>
    <xdr:from>
      <xdr:col>18</xdr:col>
      <xdr:colOff>411413</xdr:colOff>
      <xdr:row>16</xdr:row>
      <xdr:rowOff>122656</xdr:rowOff>
    </xdr:from>
    <xdr:to>
      <xdr:col>19</xdr:col>
      <xdr:colOff>401053</xdr:colOff>
      <xdr:row>18</xdr:row>
      <xdr:rowOff>33422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 txBox="1"/>
      </xdr:nvSpPr>
      <xdr:spPr>
        <a:xfrm>
          <a:off x="12175624" y="2846472"/>
          <a:ext cx="599574" cy="2366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rgbClr val="0070C0"/>
              </a:solidFill>
            </a:rPr>
            <a:t>Plan</a:t>
          </a:r>
        </a:p>
      </xdr:txBody>
    </xdr:sp>
    <xdr:clientData/>
  </xdr:twoCellAnchor>
  <xdr:twoCellAnchor>
    <xdr:from>
      <xdr:col>9</xdr:col>
      <xdr:colOff>254318</xdr:colOff>
      <xdr:row>5</xdr:row>
      <xdr:rowOff>24130</xdr:rowOff>
    </xdr:from>
    <xdr:to>
      <xdr:col>10</xdr:col>
      <xdr:colOff>1157287</xdr:colOff>
      <xdr:row>6</xdr:row>
      <xdr:rowOff>147030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 txBox="1"/>
      </xdr:nvSpPr>
      <xdr:spPr>
        <a:xfrm>
          <a:off x="5469256" y="952818"/>
          <a:ext cx="1180781" cy="281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0070C0"/>
              </a:solidFill>
            </a:rPr>
            <a:t>Financial</a:t>
          </a:r>
        </a:p>
      </xdr:txBody>
    </xdr:sp>
    <xdr:clientData/>
  </xdr:twoCellAnchor>
  <xdr:twoCellAnchor>
    <xdr:from>
      <xdr:col>18</xdr:col>
      <xdr:colOff>543927</xdr:colOff>
      <xdr:row>7</xdr:row>
      <xdr:rowOff>84555</xdr:rowOff>
    </xdr:from>
    <xdr:to>
      <xdr:col>19</xdr:col>
      <xdr:colOff>372143</xdr:colOff>
      <xdr:row>8</xdr:row>
      <xdr:rowOff>141705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 txBox="1"/>
      </xdr:nvSpPr>
      <xdr:spPr>
        <a:xfrm>
          <a:off x="12308138" y="1329489"/>
          <a:ext cx="43815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rgbClr val="0070C0"/>
              </a:solidFill>
            </a:rPr>
            <a:t>Plan</a:t>
          </a:r>
        </a:p>
      </xdr:txBody>
    </xdr:sp>
    <xdr:clientData/>
  </xdr:twoCellAnchor>
  <xdr:twoCellAnchor>
    <xdr:from>
      <xdr:col>0</xdr:col>
      <xdr:colOff>304800</xdr:colOff>
      <xdr:row>29</xdr:row>
      <xdr:rowOff>47625</xdr:rowOff>
    </xdr:from>
    <xdr:to>
      <xdr:col>3</xdr:col>
      <xdr:colOff>209550</xdr:colOff>
      <xdr:row>31</xdr:row>
      <xdr:rowOff>11775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 txBox="1"/>
      </xdr:nvSpPr>
      <xdr:spPr>
        <a:xfrm>
          <a:off x="304800" y="4876800"/>
          <a:ext cx="144780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0070C0"/>
              </a:solidFill>
            </a:rPr>
            <a:t>Net Promoter Score</a:t>
          </a:r>
        </a:p>
      </xdr:txBody>
    </xdr:sp>
    <xdr:clientData/>
  </xdr:twoCellAnchor>
  <xdr:twoCellAnchor>
    <xdr:from>
      <xdr:col>0</xdr:col>
      <xdr:colOff>323849</xdr:colOff>
      <xdr:row>30</xdr:row>
      <xdr:rowOff>133350</xdr:rowOff>
    </xdr:from>
    <xdr:to>
      <xdr:col>9</xdr:col>
      <xdr:colOff>0</xdr:colOff>
      <xdr:row>40</xdr:row>
      <xdr:rowOff>38100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>
          <a:off x="323849" y="5124450"/>
          <a:ext cx="4876801" cy="1524000"/>
        </a:xfrm>
        <a:prstGeom prst="rect">
          <a:avLst/>
        </a:prstGeom>
        <a:noFill/>
        <a:ln w="12700">
          <a:solidFill>
            <a:schemeClr val="bg1">
              <a:lumMod val="85000"/>
            </a:schemeClr>
          </a:solidFill>
          <a:prstDash val="soli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ln w="635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3</xdr:col>
      <xdr:colOff>485775</xdr:colOff>
      <xdr:row>29</xdr:row>
      <xdr:rowOff>47625</xdr:rowOff>
    </xdr:from>
    <xdr:to>
      <xdr:col>6</xdr:col>
      <xdr:colOff>238125</xdr:colOff>
      <xdr:row>31</xdr:row>
      <xdr:rowOff>11775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 txBox="1"/>
      </xdr:nvSpPr>
      <xdr:spPr>
        <a:xfrm>
          <a:off x="2028825" y="4876800"/>
          <a:ext cx="1581150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0070C0"/>
              </a:solidFill>
            </a:rPr>
            <a:t>Customer Satisfaction</a:t>
          </a:r>
        </a:p>
      </xdr:txBody>
    </xdr:sp>
    <xdr:clientData/>
  </xdr:twoCellAnchor>
  <xdr:twoCellAnchor>
    <xdr:from>
      <xdr:col>2</xdr:col>
      <xdr:colOff>373062</xdr:colOff>
      <xdr:row>1</xdr:row>
      <xdr:rowOff>76519</xdr:rowOff>
    </xdr:from>
    <xdr:to>
      <xdr:col>9</xdr:col>
      <xdr:colOff>134935</xdr:colOff>
      <xdr:row>4</xdr:row>
      <xdr:rowOff>1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 txBox="1"/>
      </xdr:nvSpPr>
      <xdr:spPr>
        <a:xfrm>
          <a:off x="1309687" y="235269"/>
          <a:ext cx="4040186" cy="53467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800" b="1">
              <a:solidFill>
                <a:srgbClr val="0070C0"/>
              </a:solidFill>
              <a:latin typeface="Montserrat" panose="00000500000000000000" pitchFamily="2" charset="0"/>
            </a:rPr>
            <a:t>Balanced</a:t>
          </a:r>
          <a:r>
            <a:rPr lang="en-GB" sz="2800" b="1" baseline="0">
              <a:solidFill>
                <a:srgbClr val="0070C0"/>
              </a:solidFill>
              <a:latin typeface="Montserrat" panose="00000500000000000000" pitchFamily="2" charset="0"/>
            </a:rPr>
            <a:t> Scorecard</a:t>
          </a:r>
          <a:endParaRPr lang="en-GB" sz="2800" b="1">
            <a:solidFill>
              <a:srgbClr val="0070C0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7</xdr:col>
      <xdr:colOff>9525</xdr:colOff>
      <xdr:row>29</xdr:row>
      <xdr:rowOff>57150</xdr:rowOff>
    </xdr:from>
    <xdr:to>
      <xdr:col>9</xdr:col>
      <xdr:colOff>57150</xdr:colOff>
      <xdr:row>31</xdr:row>
      <xdr:rowOff>21300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 txBox="1"/>
      </xdr:nvSpPr>
      <xdr:spPr>
        <a:xfrm>
          <a:off x="3990975" y="4886325"/>
          <a:ext cx="1266825" cy="28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0070C0"/>
              </a:solidFill>
            </a:rPr>
            <a:t>Casual Staff %</a:t>
          </a:r>
        </a:p>
      </xdr:txBody>
    </xdr:sp>
    <xdr:clientData/>
  </xdr:twoCellAnchor>
  <xdr:twoCellAnchor>
    <xdr:from>
      <xdr:col>17</xdr:col>
      <xdr:colOff>463717</xdr:colOff>
      <xdr:row>34</xdr:row>
      <xdr:rowOff>9792</xdr:rowOff>
    </xdr:from>
    <xdr:to>
      <xdr:col>18</xdr:col>
      <xdr:colOff>339892</xdr:colOff>
      <xdr:row>35</xdr:row>
      <xdr:rowOff>82182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 txBox="1"/>
      </xdr:nvSpPr>
      <xdr:spPr>
        <a:xfrm>
          <a:off x="11442533" y="5691371"/>
          <a:ext cx="661570" cy="231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rgbClr val="0070C0"/>
              </a:solidFill>
            </a:rPr>
            <a:t>Act</a:t>
          </a:r>
        </a:p>
      </xdr:txBody>
    </xdr:sp>
    <xdr:clientData/>
  </xdr:twoCellAnchor>
  <xdr:twoCellAnchor>
    <xdr:from>
      <xdr:col>18</xdr:col>
      <xdr:colOff>461545</xdr:colOff>
      <xdr:row>34</xdr:row>
      <xdr:rowOff>18148</xdr:rowOff>
    </xdr:from>
    <xdr:to>
      <xdr:col>19</xdr:col>
      <xdr:colOff>480595</xdr:colOff>
      <xdr:row>35</xdr:row>
      <xdr:rowOff>84823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 txBox="1"/>
      </xdr:nvSpPr>
      <xdr:spPr>
        <a:xfrm>
          <a:off x="12225756" y="5699727"/>
          <a:ext cx="628984" cy="225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rgbClr val="0070C0"/>
              </a:solidFill>
            </a:rPr>
            <a:t>Plan</a:t>
          </a:r>
        </a:p>
      </xdr:txBody>
    </xdr:sp>
    <xdr:clientData/>
  </xdr:twoCellAnchor>
  <xdr:twoCellAnchor>
    <xdr:from>
      <xdr:col>17</xdr:col>
      <xdr:colOff>441427</xdr:colOff>
      <xdr:row>25</xdr:row>
      <xdr:rowOff>146986</xdr:rowOff>
    </xdr:from>
    <xdr:to>
      <xdr:col>18</xdr:col>
      <xdr:colOff>281407</xdr:colOff>
      <xdr:row>27</xdr:row>
      <xdr:rowOff>44116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 txBox="1"/>
      </xdr:nvSpPr>
      <xdr:spPr>
        <a:xfrm>
          <a:off x="11420243" y="4349683"/>
          <a:ext cx="625375" cy="2229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rgbClr val="0070C0"/>
              </a:solidFill>
            </a:rPr>
            <a:t>Act</a:t>
          </a:r>
        </a:p>
      </xdr:txBody>
    </xdr:sp>
    <xdr:clientData/>
  </xdr:twoCellAnchor>
  <xdr:twoCellAnchor>
    <xdr:from>
      <xdr:col>19</xdr:col>
      <xdr:colOff>2006</xdr:colOff>
      <xdr:row>25</xdr:row>
      <xdr:rowOff>156077</xdr:rowOff>
    </xdr:from>
    <xdr:to>
      <xdr:col>20</xdr:col>
      <xdr:colOff>21056</xdr:colOff>
      <xdr:row>27</xdr:row>
      <xdr:rowOff>60827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 txBox="1"/>
      </xdr:nvSpPr>
      <xdr:spPr>
        <a:xfrm>
          <a:off x="12376151" y="4358774"/>
          <a:ext cx="628984" cy="2306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rgbClr val="0070C0"/>
              </a:solidFill>
            </a:rPr>
            <a:t>Plan</a:t>
          </a:r>
        </a:p>
      </xdr:txBody>
    </xdr:sp>
    <xdr:clientData/>
  </xdr:twoCellAnchor>
  <xdr:twoCellAnchor>
    <xdr:from>
      <xdr:col>17</xdr:col>
      <xdr:colOff>390532</xdr:colOff>
      <xdr:row>7</xdr:row>
      <xdr:rowOff>62698</xdr:rowOff>
    </xdr:from>
    <xdr:to>
      <xdr:col>18</xdr:col>
      <xdr:colOff>96821</xdr:colOff>
      <xdr:row>8</xdr:row>
      <xdr:rowOff>126933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 txBox="1"/>
      </xdr:nvSpPr>
      <xdr:spPr>
        <a:xfrm>
          <a:off x="11369348" y="1307632"/>
          <a:ext cx="491684" cy="2229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>
              <a:solidFill>
                <a:srgbClr val="0070C0"/>
              </a:solidFill>
            </a:rPr>
            <a:t>Act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361950</xdr:colOff>
      <xdr:row>18</xdr:row>
      <xdr:rowOff>85724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 txBox="1"/>
      </xdr:nvSpPr>
      <xdr:spPr>
        <a:xfrm>
          <a:off x="328083" y="2825750"/>
          <a:ext cx="1589617" cy="244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1">
              <a:solidFill>
                <a:srgbClr val="0070C0"/>
              </a:solidFill>
            </a:rPr>
            <a:t>Number of Customers</a:t>
          </a:r>
        </a:p>
      </xdr:txBody>
    </xdr:sp>
    <xdr:clientData/>
  </xdr:twoCellAnchor>
  <xdr:twoCellAnchor editAs="oneCell">
    <xdr:from>
      <xdr:col>0</xdr:col>
      <xdr:colOff>138545</xdr:colOff>
      <xdr:row>0</xdr:row>
      <xdr:rowOff>0</xdr:rowOff>
    </xdr:from>
    <xdr:to>
      <xdr:col>2</xdr:col>
      <xdr:colOff>207819</xdr:colOff>
      <xdr:row>4</xdr:row>
      <xdr:rowOff>148521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A78B51-EB04-46D2-B0D2-C1553F36F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545" y="0"/>
          <a:ext cx="1016204" cy="939486"/>
        </a:xfrm>
        <a:prstGeom prst="rect">
          <a:avLst/>
        </a:prstGeom>
      </xdr:spPr>
    </xdr:pic>
    <xdr:clientData/>
  </xdr:twoCellAnchor>
  <xdr:twoCellAnchor editAs="oneCell">
    <xdr:from>
      <xdr:col>10</xdr:col>
      <xdr:colOff>961159</xdr:colOff>
      <xdr:row>4</xdr:row>
      <xdr:rowOff>112569</xdr:rowOff>
    </xdr:from>
    <xdr:to>
      <xdr:col>10</xdr:col>
      <xdr:colOff>1359476</xdr:colOff>
      <xdr:row>7</xdr:row>
      <xdr:rowOff>17318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2B2941-4DCC-4E5F-B5AA-9F28CF948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7727" y="900546"/>
          <a:ext cx="398317" cy="398317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952500</xdr:colOff>
      <xdr:row>13</xdr:row>
      <xdr:rowOff>129886</xdr:rowOff>
    </xdr:from>
    <xdr:to>
      <xdr:col>10</xdr:col>
      <xdr:colOff>1324840</xdr:colOff>
      <xdr:row>16</xdr:row>
      <xdr:rowOff>8658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83D4E8-0C2E-4E6B-ABAE-00BC80BE0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9068" y="2398568"/>
          <a:ext cx="372340" cy="372340"/>
        </a:xfrm>
        <a:prstGeom prst="rect">
          <a:avLst/>
        </a:prstGeom>
      </xdr:spPr>
    </xdr:pic>
    <xdr:clientData/>
  </xdr:twoCellAnchor>
  <xdr:twoCellAnchor editAs="oneCell">
    <xdr:from>
      <xdr:col>10</xdr:col>
      <xdr:colOff>917864</xdr:colOff>
      <xdr:row>22</xdr:row>
      <xdr:rowOff>112568</xdr:rowOff>
    </xdr:from>
    <xdr:to>
      <xdr:col>10</xdr:col>
      <xdr:colOff>1359478</xdr:colOff>
      <xdr:row>25</xdr:row>
      <xdr:rowOff>60614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82E8DBF-435E-4B4B-A2B0-5372C6F9B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4432" y="3861954"/>
          <a:ext cx="441614" cy="441614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952500</xdr:colOff>
      <xdr:row>31</xdr:row>
      <xdr:rowOff>121228</xdr:rowOff>
    </xdr:from>
    <xdr:to>
      <xdr:col>10</xdr:col>
      <xdr:colOff>1342159</xdr:colOff>
      <xdr:row>34</xdr:row>
      <xdr:rowOff>17319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8949BE8-F9B2-4416-905C-97C73F966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9068" y="5351319"/>
          <a:ext cx="389659" cy="389659"/>
        </a:xfrm>
        <a:prstGeom prst="rect">
          <a:avLst/>
        </a:prstGeom>
      </xdr:spPr>
    </xdr:pic>
    <xdr:clientData/>
  </xdr:twoCellAnchor>
  <xdr:twoCellAnchor>
    <xdr:from>
      <xdr:col>6</xdr:col>
      <xdr:colOff>267369</xdr:colOff>
      <xdr:row>31</xdr:row>
      <xdr:rowOff>142040</xdr:rowOff>
    </xdr:from>
    <xdr:to>
      <xdr:col>8</xdr:col>
      <xdr:colOff>559803</xdr:colOff>
      <xdr:row>40</xdr:row>
      <xdr:rowOff>8356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021522-D451-4F2B-B01D-2723FDE5E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317501</xdr:colOff>
      <xdr:row>30</xdr:row>
      <xdr:rowOff>167105</xdr:rowOff>
    </xdr:from>
    <xdr:to>
      <xdr:col>3</xdr:col>
      <xdr:colOff>417763</xdr:colOff>
      <xdr:row>40</xdr:row>
      <xdr:rowOff>25066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C5F2F5-57CC-447E-926F-93287A399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208882</xdr:colOff>
      <xdr:row>31</xdr:row>
      <xdr:rowOff>66842</xdr:rowOff>
    </xdr:from>
    <xdr:to>
      <xdr:col>6</xdr:col>
      <xdr:colOff>267368</xdr:colOff>
      <xdr:row>40</xdr:row>
      <xdr:rowOff>25066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9BE82B-2D74-4C49-9B82-D9F3D13D1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7</xdr:row>
      <xdr:rowOff>25066</xdr:rowOff>
    </xdr:from>
    <xdr:to>
      <xdr:col>9</xdr:col>
      <xdr:colOff>16711</xdr:colOff>
      <xdr:row>16</xdr:row>
      <xdr:rowOff>133684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A83907-4280-40AC-9E4A-2937CA0A4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50130</xdr:colOff>
      <xdr:row>19</xdr:row>
      <xdr:rowOff>58488</xdr:rowOff>
    </xdr:from>
    <xdr:to>
      <xdr:col>8</xdr:col>
      <xdr:colOff>601579</xdr:colOff>
      <xdr:row>28</xdr:row>
      <xdr:rowOff>125329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91C8AA-6377-446F-82AC-1BD1609D3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142039</xdr:colOff>
      <xdr:row>8</xdr:row>
      <xdr:rowOff>108618</xdr:rowOff>
    </xdr:from>
    <xdr:to>
      <xdr:col>20</xdr:col>
      <xdr:colOff>33421</xdr:colOff>
      <xdr:row>13</xdr:row>
      <xdr:rowOff>58486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7F43F-B977-2800-D029-7F3E3DDB7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75197</xdr:colOff>
      <xdr:row>17</xdr:row>
      <xdr:rowOff>116973</xdr:rowOff>
    </xdr:from>
    <xdr:to>
      <xdr:col>19</xdr:col>
      <xdr:colOff>576513</xdr:colOff>
      <xdr:row>22</xdr:row>
      <xdr:rowOff>66842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9BC272A-ADB4-494B-97A5-81AA27195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192171</xdr:colOff>
      <xdr:row>27</xdr:row>
      <xdr:rowOff>16710</xdr:rowOff>
    </xdr:from>
    <xdr:to>
      <xdr:col>20</xdr:col>
      <xdr:colOff>33420</xdr:colOff>
      <xdr:row>31</xdr:row>
      <xdr:rowOff>66842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BEF6BA7-DE5B-41EC-96C5-152D67A01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208881</xdr:colOff>
      <xdr:row>35</xdr:row>
      <xdr:rowOff>66842</xdr:rowOff>
    </xdr:from>
    <xdr:to>
      <xdr:col>19</xdr:col>
      <xdr:colOff>543092</xdr:colOff>
      <xdr:row>40</xdr:row>
      <xdr:rowOff>16711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4F78C6-835E-4C1F-8E4C-5A17AD2E7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414758</xdr:colOff>
          <xdr:row>0</xdr:row>
          <xdr:rowOff>144826</xdr:rowOff>
        </xdr:from>
        <xdr:to>
          <xdr:col>14</xdr:col>
          <xdr:colOff>233947</xdr:colOff>
          <xdr:row>2</xdr:row>
          <xdr:rowOff>44562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6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AZ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225925</xdr:colOff>
          <xdr:row>0</xdr:row>
          <xdr:rowOff>33420</xdr:rowOff>
        </xdr:from>
        <xdr:to>
          <xdr:col>15</xdr:col>
          <xdr:colOff>55702</xdr:colOff>
          <xdr:row>2</xdr:row>
          <xdr:rowOff>144824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6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74863</xdr:colOff>
          <xdr:row>0</xdr:row>
          <xdr:rowOff>22282</xdr:rowOff>
        </xdr:from>
        <xdr:to>
          <xdr:col>17</xdr:col>
          <xdr:colOff>200527</xdr:colOff>
          <xdr:row>2</xdr:row>
          <xdr:rowOff>144826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6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303351</xdr:colOff>
          <xdr:row>0</xdr:row>
          <xdr:rowOff>25176</xdr:rowOff>
        </xdr:from>
        <xdr:to>
          <xdr:col>18</xdr:col>
          <xdr:colOff>167105</xdr:colOff>
          <xdr:row>2</xdr:row>
          <xdr:rowOff>156574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6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167106</xdr:colOff>
          <xdr:row>0</xdr:row>
          <xdr:rowOff>0</xdr:rowOff>
        </xdr:from>
        <xdr:to>
          <xdr:col>19</xdr:col>
          <xdr:colOff>490175</xdr:colOff>
          <xdr:row>3</xdr:row>
          <xdr:rowOff>22280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6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5C83B4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Total</a:t>
              </a:r>
            </a:p>
          </xdr:txBody>
        </xdr:sp>
        <xdr:clientData/>
      </xdr:twoCellAnchor>
    </mc:Choice>
    <mc:Fallback/>
  </mc:AlternateContent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6"/>
  <sheetViews>
    <sheetView zoomScale="120" zoomScaleNormal="120" workbookViewId="0">
      <selection activeCell="C2" sqref="C2"/>
    </sheetView>
  </sheetViews>
  <sheetFormatPr defaultRowHeight="12.5"/>
  <cols>
    <col min="2" max="2" width="16" bestFit="1" customWidth="1"/>
  </cols>
  <sheetData>
    <row r="1" spans="1:4" ht="13">
      <c r="A1" s="74" t="s">
        <v>69</v>
      </c>
      <c r="B1" s="74" t="s">
        <v>76</v>
      </c>
      <c r="C1" s="74" t="s">
        <v>74</v>
      </c>
      <c r="D1" s="74" t="s">
        <v>75</v>
      </c>
    </row>
    <row r="2" spans="1:4">
      <c r="A2" t="s">
        <v>106</v>
      </c>
      <c r="B2" t="s">
        <v>110</v>
      </c>
      <c r="C2">
        <v>3</v>
      </c>
      <c r="D2" s="75" t="str">
        <f>INDEX(A2:A6,C2)</f>
        <v>CA</v>
      </c>
    </row>
    <row r="3" spans="1:4">
      <c r="A3" t="s">
        <v>105</v>
      </c>
      <c r="B3" t="s">
        <v>109</v>
      </c>
    </row>
    <row r="4" spans="1:4">
      <c r="A4" t="s">
        <v>107</v>
      </c>
      <c r="B4" t="s">
        <v>111</v>
      </c>
    </row>
    <row r="5" spans="1:4">
      <c r="A5" t="s">
        <v>108</v>
      </c>
      <c r="B5" t="s">
        <v>112</v>
      </c>
    </row>
    <row r="6" spans="1:4">
      <c r="A6" t="s">
        <v>0</v>
      </c>
      <c r="B6" t="s">
        <v>77</v>
      </c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</sheetData>
  <sortState xmlns:xlrd2="http://schemas.microsoft.com/office/spreadsheetml/2017/richdata2" ref="A2:A5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7030A0"/>
  </sheetPr>
  <dimension ref="A1:O105"/>
  <sheetViews>
    <sheetView zoomScale="88" workbookViewId="0">
      <pane ySplit="1" topLeftCell="A38" activePane="bottomLeft" state="frozen"/>
      <selection activeCell="N140" sqref="N140"/>
      <selection pane="bottomLeft" activeCell="B51" sqref="B51"/>
    </sheetView>
  </sheetViews>
  <sheetFormatPr defaultRowHeight="12.5"/>
  <cols>
    <col min="1" max="1" width="22" bestFit="1" customWidth="1"/>
    <col min="3" max="4" width="10.453125" bestFit="1" customWidth="1"/>
    <col min="5" max="5" width="10.7265625" bestFit="1" customWidth="1"/>
    <col min="6" max="8" width="10.453125" bestFit="1" customWidth="1"/>
    <col min="9" max="10" width="10.7265625" bestFit="1" customWidth="1"/>
    <col min="11" max="11" width="10.453125" bestFit="1" customWidth="1"/>
    <col min="12" max="12" width="10.7265625" bestFit="1" customWidth="1"/>
    <col min="13" max="14" width="10.453125" bestFit="1" customWidth="1"/>
    <col min="15" max="15" width="11.54296875" bestFit="1" customWidth="1"/>
  </cols>
  <sheetData>
    <row r="1" spans="1:15" ht="14">
      <c r="A1" s="77" t="s">
        <v>1</v>
      </c>
      <c r="B1" s="77" t="s">
        <v>53</v>
      </c>
      <c r="C1" s="78">
        <v>44562</v>
      </c>
      <c r="D1" s="78">
        <v>44593</v>
      </c>
      <c r="E1" s="78">
        <v>44621</v>
      </c>
      <c r="F1" s="78">
        <v>44652</v>
      </c>
      <c r="G1" s="78">
        <v>44682</v>
      </c>
      <c r="H1" s="78">
        <v>44713</v>
      </c>
      <c r="I1" s="78">
        <v>44743</v>
      </c>
      <c r="J1" s="78">
        <v>44774</v>
      </c>
      <c r="K1" s="78">
        <v>44805</v>
      </c>
      <c r="L1" s="78">
        <v>44835</v>
      </c>
      <c r="M1" s="78">
        <v>44866</v>
      </c>
      <c r="N1" s="78">
        <v>44896</v>
      </c>
      <c r="O1" s="79" t="s">
        <v>0</v>
      </c>
    </row>
    <row r="2" spans="1:15" ht="14">
      <c r="A2" s="23" t="s">
        <v>36</v>
      </c>
      <c r="B2" t="s">
        <v>106</v>
      </c>
      <c r="C2">
        <v>23</v>
      </c>
      <c r="D2">
        <v>23</v>
      </c>
      <c r="E2">
        <v>23</v>
      </c>
      <c r="F2">
        <v>22</v>
      </c>
      <c r="G2">
        <v>24</v>
      </c>
      <c r="H2">
        <v>21</v>
      </c>
      <c r="I2">
        <v>22</v>
      </c>
      <c r="J2">
        <v>25</v>
      </c>
      <c r="K2">
        <v>25</v>
      </c>
      <c r="L2">
        <v>26</v>
      </c>
      <c r="M2">
        <v>26</v>
      </c>
      <c r="N2">
        <v>26</v>
      </c>
      <c r="O2" s="51">
        <f>AVERAGE(C2:N2)</f>
        <v>23.833333333333332</v>
      </c>
    </row>
    <row r="3" spans="1:15" ht="14">
      <c r="A3" s="23" t="s">
        <v>36</v>
      </c>
      <c r="B3" t="s">
        <v>105</v>
      </c>
      <c r="C3">
        <v>31</v>
      </c>
      <c r="D3">
        <v>31</v>
      </c>
      <c r="E3">
        <v>31</v>
      </c>
      <c r="F3">
        <v>32</v>
      </c>
      <c r="G3">
        <v>32</v>
      </c>
      <c r="H3">
        <v>32</v>
      </c>
      <c r="I3">
        <v>31</v>
      </c>
      <c r="J3">
        <v>32</v>
      </c>
      <c r="K3">
        <v>31</v>
      </c>
      <c r="L3">
        <v>31</v>
      </c>
      <c r="M3">
        <v>32</v>
      </c>
      <c r="N3">
        <v>32</v>
      </c>
      <c r="O3" s="51">
        <f>AVERAGE(C3:N3)</f>
        <v>31.5</v>
      </c>
    </row>
    <row r="4" spans="1:15" ht="14">
      <c r="A4" s="23" t="s">
        <v>36</v>
      </c>
      <c r="B4" t="s">
        <v>108</v>
      </c>
      <c r="C4">
        <v>12</v>
      </c>
      <c r="D4">
        <v>10</v>
      </c>
      <c r="E4">
        <v>10</v>
      </c>
      <c r="F4">
        <v>12</v>
      </c>
      <c r="G4">
        <v>11</v>
      </c>
      <c r="H4">
        <v>11</v>
      </c>
      <c r="I4">
        <v>12</v>
      </c>
      <c r="J4">
        <v>12</v>
      </c>
      <c r="K4">
        <v>11</v>
      </c>
      <c r="L4">
        <v>12</v>
      </c>
      <c r="M4">
        <v>11</v>
      </c>
      <c r="N4">
        <v>12</v>
      </c>
      <c r="O4" s="51">
        <f>AVERAGE(C4:N4)</f>
        <v>11.333333333333334</v>
      </c>
    </row>
    <row r="5" spans="1:15" ht="14">
      <c r="A5" s="23" t="s">
        <v>36</v>
      </c>
      <c r="B5" t="s">
        <v>107</v>
      </c>
      <c r="C5">
        <v>9</v>
      </c>
      <c r="D5">
        <v>10</v>
      </c>
      <c r="E5">
        <v>9</v>
      </c>
      <c r="F5">
        <v>7</v>
      </c>
      <c r="G5">
        <v>8</v>
      </c>
      <c r="H5">
        <v>8</v>
      </c>
      <c r="I5">
        <v>8</v>
      </c>
      <c r="J5">
        <v>7</v>
      </c>
      <c r="K5">
        <v>7</v>
      </c>
      <c r="L5">
        <v>8</v>
      </c>
      <c r="M5">
        <v>7</v>
      </c>
      <c r="N5">
        <v>8</v>
      </c>
      <c r="O5" s="51">
        <f>AVERAGE(C5:N5)</f>
        <v>8</v>
      </c>
    </row>
    <row r="6" spans="1:15" ht="14">
      <c r="A6" s="11"/>
      <c r="B6" s="8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1:15" ht="14">
      <c r="A7" s="11" t="s">
        <v>36</v>
      </c>
      <c r="B7" s="8" t="s">
        <v>0</v>
      </c>
      <c r="C7" s="15">
        <f>SUM(C2:C6)</f>
        <v>75</v>
      </c>
      <c r="D7" s="15">
        <f t="shared" ref="D7:O7" si="0">SUM(D2:D6)</f>
        <v>74</v>
      </c>
      <c r="E7" s="15">
        <f t="shared" si="0"/>
        <v>73</v>
      </c>
      <c r="F7" s="15">
        <f t="shared" si="0"/>
        <v>73</v>
      </c>
      <c r="G7" s="15">
        <f t="shared" si="0"/>
        <v>75</v>
      </c>
      <c r="H7" s="15">
        <f t="shared" si="0"/>
        <v>72</v>
      </c>
      <c r="I7" s="15">
        <f t="shared" si="0"/>
        <v>73</v>
      </c>
      <c r="J7" s="15">
        <f t="shared" si="0"/>
        <v>76</v>
      </c>
      <c r="K7" s="15">
        <f t="shared" si="0"/>
        <v>74</v>
      </c>
      <c r="L7" s="15">
        <f t="shared" si="0"/>
        <v>77</v>
      </c>
      <c r="M7" s="15">
        <f t="shared" si="0"/>
        <v>76</v>
      </c>
      <c r="N7" s="15">
        <f t="shared" si="0"/>
        <v>78</v>
      </c>
      <c r="O7" s="16">
        <f t="shared" si="0"/>
        <v>74.666666666666657</v>
      </c>
    </row>
    <row r="8" spans="1:15" ht="14">
      <c r="A8" s="11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 spans="1:15" ht="14">
      <c r="A9" s="23" t="s">
        <v>37</v>
      </c>
      <c r="B9" t="s">
        <v>106</v>
      </c>
      <c r="C9">
        <v>25</v>
      </c>
      <c r="D9">
        <v>24</v>
      </c>
      <c r="E9">
        <v>25</v>
      </c>
      <c r="F9">
        <v>25</v>
      </c>
      <c r="G9">
        <v>24</v>
      </c>
      <c r="H9">
        <v>22</v>
      </c>
      <c r="I9">
        <v>24</v>
      </c>
      <c r="J9">
        <v>25</v>
      </c>
      <c r="K9">
        <v>25</v>
      </c>
      <c r="L9">
        <v>25</v>
      </c>
      <c r="M9">
        <v>25</v>
      </c>
      <c r="N9">
        <v>25</v>
      </c>
      <c r="O9" s="51">
        <f>AVERAGE(C9:N9)</f>
        <v>24.5</v>
      </c>
    </row>
    <row r="10" spans="1:15" ht="14">
      <c r="A10" s="23" t="s">
        <v>37</v>
      </c>
      <c r="B10" t="s">
        <v>105</v>
      </c>
      <c r="C10">
        <v>32</v>
      </c>
      <c r="D10">
        <v>32</v>
      </c>
      <c r="E10">
        <v>32</v>
      </c>
      <c r="F10">
        <v>33</v>
      </c>
      <c r="G10">
        <v>32</v>
      </c>
      <c r="H10">
        <v>32</v>
      </c>
      <c r="I10">
        <v>33</v>
      </c>
      <c r="J10">
        <v>31</v>
      </c>
      <c r="K10">
        <v>31</v>
      </c>
      <c r="L10">
        <v>32</v>
      </c>
      <c r="M10">
        <v>32</v>
      </c>
      <c r="N10">
        <v>32</v>
      </c>
      <c r="O10" s="51">
        <f>AVERAGE(C10:N10)</f>
        <v>32</v>
      </c>
    </row>
    <row r="11" spans="1:15" ht="14">
      <c r="A11" s="23" t="s">
        <v>37</v>
      </c>
      <c r="B11" t="s">
        <v>108</v>
      </c>
      <c r="C11">
        <v>12</v>
      </c>
      <c r="D11">
        <v>12</v>
      </c>
      <c r="E11">
        <v>11</v>
      </c>
      <c r="F11">
        <v>10</v>
      </c>
      <c r="G11">
        <v>12</v>
      </c>
      <c r="H11">
        <v>12</v>
      </c>
      <c r="I11">
        <v>11</v>
      </c>
      <c r="J11">
        <v>11</v>
      </c>
      <c r="K11">
        <v>12</v>
      </c>
      <c r="L11">
        <v>10</v>
      </c>
      <c r="M11">
        <v>13</v>
      </c>
      <c r="N11">
        <v>12</v>
      </c>
      <c r="O11" s="51">
        <f>AVERAGE(C11:N11)</f>
        <v>11.5</v>
      </c>
    </row>
    <row r="12" spans="1:15" ht="14">
      <c r="A12" s="23" t="s">
        <v>37</v>
      </c>
      <c r="B12" t="s">
        <v>107</v>
      </c>
      <c r="C12">
        <v>8</v>
      </c>
      <c r="D12">
        <v>8</v>
      </c>
      <c r="E12">
        <v>7</v>
      </c>
      <c r="F12">
        <v>9</v>
      </c>
      <c r="G12">
        <v>6</v>
      </c>
      <c r="H12">
        <v>7</v>
      </c>
      <c r="I12">
        <v>8</v>
      </c>
      <c r="J12">
        <v>6</v>
      </c>
      <c r="K12">
        <v>7</v>
      </c>
      <c r="L12">
        <v>9</v>
      </c>
      <c r="M12">
        <v>7</v>
      </c>
      <c r="N12">
        <v>8</v>
      </c>
      <c r="O12" s="51">
        <f>AVERAGE(C12:N12)</f>
        <v>7.5</v>
      </c>
    </row>
    <row r="13" spans="1:15" ht="14">
      <c r="A13" s="11"/>
      <c r="B13" s="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</row>
    <row r="14" spans="1:15" ht="14">
      <c r="A14" s="11" t="s">
        <v>37</v>
      </c>
      <c r="B14" s="8" t="s">
        <v>0</v>
      </c>
      <c r="C14" s="15">
        <f>SUM(C9:C13)</f>
        <v>77</v>
      </c>
      <c r="D14" s="15">
        <f t="shared" ref="D14:O14" si="1">SUM(D9:D13)</f>
        <v>76</v>
      </c>
      <c r="E14" s="15">
        <f t="shared" si="1"/>
        <v>75</v>
      </c>
      <c r="F14" s="15">
        <f t="shared" si="1"/>
        <v>77</v>
      </c>
      <c r="G14" s="15">
        <f t="shared" si="1"/>
        <v>74</v>
      </c>
      <c r="H14" s="15">
        <f t="shared" si="1"/>
        <v>73</v>
      </c>
      <c r="I14" s="15">
        <f t="shared" si="1"/>
        <v>76</v>
      </c>
      <c r="J14" s="15">
        <f t="shared" si="1"/>
        <v>73</v>
      </c>
      <c r="K14" s="15">
        <f t="shared" si="1"/>
        <v>75</v>
      </c>
      <c r="L14" s="15">
        <f t="shared" si="1"/>
        <v>76</v>
      </c>
      <c r="M14" s="15">
        <f t="shared" si="1"/>
        <v>77</v>
      </c>
      <c r="N14" s="15">
        <f t="shared" si="1"/>
        <v>77</v>
      </c>
      <c r="O14" s="16">
        <f t="shared" si="1"/>
        <v>75.5</v>
      </c>
    </row>
    <row r="15" spans="1:15" ht="14">
      <c r="A15" s="11"/>
      <c r="B15" s="8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6"/>
    </row>
    <row r="16" spans="1:15" ht="14">
      <c r="A16" s="64" t="s">
        <v>89</v>
      </c>
      <c r="B16" t="s">
        <v>106</v>
      </c>
      <c r="C16" s="66">
        <v>24</v>
      </c>
      <c r="D16" s="66">
        <v>24</v>
      </c>
      <c r="E16" s="66">
        <v>24</v>
      </c>
      <c r="F16" s="66">
        <v>23</v>
      </c>
      <c r="G16" s="66">
        <v>25</v>
      </c>
      <c r="H16" s="66">
        <v>22</v>
      </c>
      <c r="I16" s="66">
        <v>23</v>
      </c>
      <c r="J16" s="66">
        <v>26</v>
      </c>
      <c r="K16" s="66">
        <v>26</v>
      </c>
      <c r="L16" s="66">
        <v>27</v>
      </c>
      <c r="M16" s="66">
        <v>27</v>
      </c>
      <c r="N16" s="66">
        <v>27</v>
      </c>
      <c r="O16" s="51">
        <f>AVERAGE(C16:N16)</f>
        <v>24.833333333333332</v>
      </c>
    </row>
    <row r="17" spans="1:15" ht="14">
      <c r="A17" s="64" t="s">
        <v>89</v>
      </c>
      <c r="B17" t="s">
        <v>105</v>
      </c>
      <c r="C17" s="66">
        <v>32</v>
      </c>
      <c r="D17" s="66">
        <v>32</v>
      </c>
      <c r="E17" s="66">
        <v>32</v>
      </c>
      <c r="F17" s="66">
        <v>33</v>
      </c>
      <c r="G17" s="66">
        <v>33</v>
      </c>
      <c r="H17" s="66">
        <v>33</v>
      </c>
      <c r="I17" s="66">
        <v>32</v>
      </c>
      <c r="J17" s="66">
        <v>33</v>
      </c>
      <c r="K17" s="66">
        <v>32</v>
      </c>
      <c r="L17" s="66">
        <v>32</v>
      </c>
      <c r="M17" s="66">
        <v>33</v>
      </c>
      <c r="N17" s="66">
        <v>33</v>
      </c>
      <c r="O17" s="51">
        <f>AVERAGE(C17:N17)</f>
        <v>32.5</v>
      </c>
    </row>
    <row r="18" spans="1:15" ht="14">
      <c r="A18" s="64" t="s">
        <v>89</v>
      </c>
      <c r="B18" t="s">
        <v>108</v>
      </c>
      <c r="C18" s="66">
        <v>13</v>
      </c>
      <c r="D18" s="66">
        <v>11</v>
      </c>
      <c r="E18" s="66">
        <v>11</v>
      </c>
      <c r="F18" s="66">
        <v>13</v>
      </c>
      <c r="G18" s="66">
        <v>12</v>
      </c>
      <c r="H18" s="66">
        <v>12</v>
      </c>
      <c r="I18" s="66">
        <v>13</v>
      </c>
      <c r="J18" s="66">
        <v>13</v>
      </c>
      <c r="K18" s="66">
        <v>12</v>
      </c>
      <c r="L18" s="66">
        <v>13</v>
      </c>
      <c r="M18" s="66">
        <v>12</v>
      </c>
      <c r="N18" s="66">
        <v>13</v>
      </c>
      <c r="O18" s="51">
        <f>AVERAGE(C18:N18)</f>
        <v>12.333333333333334</v>
      </c>
    </row>
    <row r="19" spans="1:15" ht="14">
      <c r="A19" s="64" t="s">
        <v>89</v>
      </c>
      <c r="B19" t="s">
        <v>107</v>
      </c>
      <c r="C19" s="66">
        <v>10</v>
      </c>
      <c r="D19" s="66">
        <v>11</v>
      </c>
      <c r="E19" s="66">
        <v>10</v>
      </c>
      <c r="F19" s="66">
        <v>8</v>
      </c>
      <c r="G19" s="66">
        <v>9</v>
      </c>
      <c r="H19" s="66">
        <v>9</v>
      </c>
      <c r="I19" s="66">
        <v>9</v>
      </c>
      <c r="J19" s="66">
        <v>8</v>
      </c>
      <c r="K19" s="66">
        <v>8</v>
      </c>
      <c r="L19" s="66">
        <v>9</v>
      </c>
      <c r="M19" s="66">
        <v>8</v>
      </c>
      <c r="N19" s="66">
        <v>9</v>
      </c>
      <c r="O19" s="51">
        <f>AVERAGE(C19:N19)</f>
        <v>9</v>
      </c>
    </row>
    <row r="20" spans="1:15" ht="14">
      <c r="A20" s="64"/>
      <c r="B20" s="8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4"/>
    </row>
    <row r="21" spans="1:15" ht="14">
      <c r="A21" s="64" t="s">
        <v>89</v>
      </c>
      <c r="B21" s="8" t="s">
        <v>0</v>
      </c>
      <c r="C21" s="15">
        <f>SUM(C16:C20)</f>
        <v>79</v>
      </c>
      <c r="D21" s="15">
        <f t="shared" ref="D21:O21" si="2">SUM(D16:D20)</f>
        <v>78</v>
      </c>
      <c r="E21" s="15">
        <f t="shared" si="2"/>
        <v>77</v>
      </c>
      <c r="F21" s="15">
        <f t="shared" si="2"/>
        <v>77</v>
      </c>
      <c r="G21" s="15">
        <f t="shared" si="2"/>
        <v>79</v>
      </c>
      <c r="H21" s="15">
        <f t="shared" si="2"/>
        <v>76</v>
      </c>
      <c r="I21" s="15">
        <f t="shared" si="2"/>
        <v>77</v>
      </c>
      <c r="J21" s="15">
        <f t="shared" si="2"/>
        <v>80</v>
      </c>
      <c r="K21" s="15">
        <f t="shared" si="2"/>
        <v>78</v>
      </c>
      <c r="L21" s="15">
        <f t="shared" si="2"/>
        <v>81</v>
      </c>
      <c r="M21" s="15">
        <f t="shared" si="2"/>
        <v>80</v>
      </c>
      <c r="N21" s="15">
        <f t="shared" si="2"/>
        <v>82</v>
      </c>
      <c r="O21" s="16">
        <f t="shared" si="2"/>
        <v>78.666666666666657</v>
      </c>
    </row>
    <row r="22" spans="1:15" ht="14">
      <c r="A22" s="11"/>
      <c r="B22" s="8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</row>
    <row r="23" spans="1:15" ht="14">
      <c r="A23" s="35" t="s">
        <v>70</v>
      </c>
      <c r="B23" t="s">
        <v>106</v>
      </c>
      <c r="C23" s="7">
        <v>0.2</v>
      </c>
      <c r="D23" s="7">
        <v>0.21</v>
      </c>
      <c r="E23" s="7">
        <v>0.25</v>
      </c>
      <c r="F23" s="7">
        <v>0.25</v>
      </c>
      <c r="G23" s="7">
        <v>0.27</v>
      </c>
      <c r="H23" s="7">
        <v>0.28000000000000003</v>
      </c>
      <c r="I23" s="7">
        <v>0.28000000000000003</v>
      </c>
      <c r="J23" s="7">
        <v>0.3</v>
      </c>
      <c r="K23" s="7">
        <v>0.32</v>
      </c>
      <c r="L23" s="7">
        <v>0.32</v>
      </c>
      <c r="M23" s="7">
        <v>0.3</v>
      </c>
      <c r="N23" s="7">
        <v>0.28000000000000003</v>
      </c>
      <c r="O23" s="46">
        <f>AVERAGE(C23:N23)</f>
        <v>0.27166666666666667</v>
      </c>
    </row>
    <row r="24" spans="1:15" ht="14">
      <c r="A24" s="35" t="s">
        <v>70</v>
      </c>
      <c r="B24" t="s">
        <v>105</v>
      </c>
      <c r="C24" s="7">
        <v>0.32</v>
      </c>
      <c r="D24" s="7">
        <v>0.32</v>
      </c>
      <c r="E24" s="7">
        <v>0.28000000000000003</v>
      </c>
      <c r="F24" s="7">
        <v>0.33</v>
      </c>
      <c r="G24" s="7">
        <v>0.35</v>
      </c>
      <c r="H24" s="7">
        <v>0.35</v>
      </c>
      <c r="I24" s="7">
        <v>0.36</v>
      </c>
      <c r="J24" s="7">
        <v>0.36</v>
      </c>
      <c r="K24" s="7">
        <v>0.36</v>
      </c>
      <c r="L24" s="7">
        <v>0.33</v>
      </c>
      <c r="M24" s="7">
        <v>0.3</v>
      </c>
      <c r="N24" s="7">
        <v>0.3</v>
      </c>
      <c r="O24" s="46">
        <f>AVERAGE(C24:N24)</f>
        <v>0.32999999999999996</v>
      </c>
    </row>
    <row r="25" spans="1:15" ht="14">
      <c r="A25" s="35" t="s">
        <v>70</v>
      </c>
      <c r="B25" t="s">
        <v>108</v>
      </c>
      <c r="C25" s="7">
        <v>0.12</v>
      </c>
      <c r="D25" s="7">
        <v>0.12</v>
      </c>
      <c r="E25" s="7">
        <v>0.12</v>
      </c>
      <c r="F25" s="7">
        <v>0.08</v>
      </c>
      <c r="G25" s="7">
        <v>0.08</v>
      </c>
      <c r="H25" s="7">
        <v>0.08</v>
      </c>
      <c r="I25" s="7">
        <v>0.06</v>
      </c>
      <c r="J25" s="7">
        <v>0.12</v>
      </c>
      <c r="K25" s="7">
        <v>0.12</v>
      </c>
      <c r="L25" s="7">
        <v>0.15</v>
      </c>
      <c r="M25" s="7">
        <v>0.15</v>
      </c>
      <c r="N25" s="7">
        <v>0.12</v>
      </c>
      <c r="O25" s="46">
        <f>AVERAGE(C25:N25)</f>
        <v>0.10999999999999999</v>
      </c>
    </row>
    <row r="26" spans="1:15" ht="14">
      <c r="A26" s="35" t="s">
        <v>70</v>
      </c>
      <c r="B26" t="s">
        <v>107</v>
      </c>
      <c r="C26" s="7">
        <v>0.09</v>
      </c>
      <c r="D26" s="7">
        <v>0.09</v>
      </c>
      <c r="E26" s="7">
        <v>0.09</v>
      </c>
      <c r="F26" s="7">
        <v>0.08</v>
      </c>
      <c r="G26" s="7">
        <v>0.08</v>
      </c>
      <c r="H26" s="7">
        <v>0.08</v>
      </c>
      <c r="I26" s="7">
        <v>0.08</v>
      </c>
      <c r="J26" s="7">
        <v>0.08</v>
      </c>
      <c r="K26" s="7">
        <v>0.08</v>
      </c>
      <c r="L26" s="7">
        <v>0.08</v>
      </c>
      <c r="M26" s="7">
        <v>0.08</v>
      </c>
      <c r="N26" s="7">
        <v>0.08</v>
      </c>
      <c r="O26" s="46">
        <f>AVERAGE(C26:N26)</f>
        <v>8.2499999999999976E-2</v>
      </c>
    </row>
    <row r="27" spans="1:15" ht="14">
      <c r="O27" s="18"/>
    </row>
    <row r="28" spans="1:15" ht="13">
      <c r="A28" t="s">
        <v>70</v>
      </c>
      <c r="B28" s="5" t="s">
        <v>0</v>
      </c>
      <c r="C28" s="25">
        <f>AVERAGE(C23:C26)</f>
        <v>0.1825</v>
      </c>
      <c r="D28" s="25">
        <f t="shared" ref="D28:O28" si="3">AVERAGE(D23:D26)</f>
        <v>0.185</v>
      </c>
      <c r="E28" s="25">
        <f t="shared" si="3"/>
        <v>0.185</v>
      </c>
      <c r="F28" s="25">
        <f t="shared" si="3"/>
        <v>0.185</v>
      </c>
      <c r="G28" s="25">
        <f t="shared" si="3"/>
        <v>0.19499999999999998</v>
      </c>
      <c r="H28" s="25">
        <f t="shared" si="3"/>
        <v>0.19749999999999998</v>
      </c>
      <c r="I28" s="25">
        <f t="shared" si="3"/>
        <v>0.19499999999999998</v>
      </c>
      <c r="J28" s="25">
        <f t="shared" si="3"/>
        <v>0.21499999999999997</v>
      </c>
      <c r="K28" s="25">
        <f t="shared" si="3"/>
        <v>0.21999999999999997</v>
      </c>
      <c r="L28" s="25">
        <f t="shared" si="3"/>
        <v>0.22</v>
      </c>
      <c r="M28" s="25">
        <f t="shared" si="3"/>
        <v>0.20749999999999999</v>
      </c>
      <c r="N28" s="25">
        <f t="shared" si="3"/>
        <v>0.19500000000000001</v>
      </c>
      <c r="O28" s="25">
        <f t="shared" si="3"/>
        <v>0.19854166666666664</v>
      </c>
    </row>
    <row r="29" spans="1:15" ht="14">
      <c r="A29" s="11"/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</row>
    <row r="30" spans="1:15" ht="14">
      <c r="A30" s="35" t="s">
        <v>71</v>
      </c>
      <c r="B30" t="s">
        <v>106</v>
      </c>
      <c r="C30" s="7">
        <v>0.21</v>
      </c>
      <c r="D30" s="7">
        <v>0.24</v>
      </c>
      <c r="E30" s="7">
        <v>0.25</v>
      </c>
      <c r="F30" s="7">
        <v>0.25</v>
      </c>
      <c r="G30" s="7">
        <v>0.24</v>
      </c>
      <c r="H30" s="7">
        <v>0.22</v>
      </c>
      <c r="I30" s="7">
        <v>0.24</v>
      </c>
      <c r="J30" s="7">
        <v>0.25</v>
      </c>
      <c r="K30" s="7">
        <v>0.25</v>
      </c>
      <c r="L30" s="7">
        <v>0.25</v>
      </c>
      <c r="M30" s="7">
        <v>0.25</v>
      </c>
      <c r="N30" s="7">
        <v>0.25</v>
      </c>
      <c r="O30" s="46">
        <f>AVERAGE(C30:N30)</f>
        <v>0.24166666666666667</v>
      </c>
    </row>
    <row r="31" spans="1:15" ht="14">
      <c r="A31" s="35" t="s">
        <v>71</v>
      </c>
      <c r="B31" t="s">
        <v>105</v>
      </c>
      <c r="C31" s="7">
        <v>0.3</v>
      </c>
      <c r="D31" s="7">
        <v>0.26</v>
      </c>
      <c r="E31" s="7">
        <v>0.24</v>
      </c>
      <c r="F31" s="7">
        <v>0.26</v>
      </c>
      <c r="G31" s="7">
        <v>0.26</v>
      </c>
      <c r="H31" s="7">
        <v>0.24</v>
      </c>
      <c r="I31" s="7">
        <v>0.24</v>
      </c>
      <c r="J31" s="7">
        <v>0.24</v>
      </c>
      <c r="K31" s="7">
        <v>0.24</v>
      </c>
      <c r="L31" s="7">
        <v>0.24</v>
      </c>
      <c r="M31" s="7">
        <v>0.32</v>
      </c>
      <c r="N31" s="7">
        <v>0.32</v>
      </c>
      <c r="O31" s="46">
        <f>AVERAGE(C31:N31)</f>
        <v>0.26333333333333336</v>
      </c>
    </row>
    <row r="32" spans="1:15" ht="14">
      <c r="A32" s="35" t="s">
        <v>71</v>
      </c>
      <c r="B32" t="s">
        <v>108</v>
      </c>
      <c r="C32" s="7">
        <v>0.12</v>
      </c>
      <c r="D32" s="7">
        <v>0.12</v>
      </c>
      <c r="E32" s="7">
        <v>0.12</v>
      </c>
      <c r="F32" s="7">
        <v>0.12</v>
      </c>
      <c r="G32" s="7">
        <v>0.12</v>
      </c>
      <c r="H32" s="7">
        <v>0.12</v>
      </c>
      <c r="I32" s="7">
        <v>0.12</v>
      </c>
      <c r="J32" s="7">
        <v>0.12</v>
      </c>
      <c r="K32" s="7">
        <v>0.15</v>
      </c>
      <c r="L32" s="7">
        <v>0.15</v>
      </c>
      <c r="M32" s="7">
        <v>0.12</v>
      </c>
      <c r="N32" s="7">
        <v>0.12</v>
      </c>
      <c r="O32" s="46">
        <f>AVERAGE(C32:N32)</f>
        <v>0.125</v>
      </c>
    </row>
    <row r="33" spans="1:15" ht="14">
      <c r="A33" s="35" t="s">
        <v>71</v>
      </c>
      <c r="B33" t="s">
        <v>107</v>
      </c>
      <c r="C33" s="7">
        <v>7.0000000000000007E-2</v>
      </c>
      <c r="D33" s="7">
        <v>0.08</v>
      </c>
      <c r="E33" s="7">
        <v>0.08</v>
      </c>
      <c r="F33" s="7">
        <v>7.0000000000000007E-2</v>
      </c>
      <c r="G33" s="7">
        <v>0.08</v>
      </c>
      <c r="H33" s="7">
        <v>7.0000000000000007E-2</v>
      </c>
      <c r="I33" s="7">
        <v>0.08</v>
      </c>
      <c r="J33" s="7">
        <v>0.12</v>
      </c>
      <c r="K33" s="7">
        <v>0.08</v>
      </c>
      <c r="L33" s="7">
        <v>0.08</v>
      </c>
      <c r="M33" s="7">
        <v>0.08</v>
      </c>
      <c r="N33" s="7">
        <v>0.08</v>
      </c>
      <c r="O33" s="46">
        <f>AVERAGE(C33:N33)</f>
        <v>8.0833333333333326E-2</v>
      </c>
    </row>
    <row r="34" spans="1:15" ht="14">
      <c r="O34" s="18"/>
    </row>
    <row r="35" spans="1:15" ht="13">
      <c r="A35" t="s">
        <v>71</v>
      </c>
      <c r="B35" s="5" t="s">
        <v>0</v>
      </c>
      <c r="C35" s="25">
        <f>AVERAGE(C30:C33)</f>
        <v>0.17499999999999999</v>
      </c>
      <c r="D35" s="25">
        <f t="shared" ref="D35:O35" si="4">AVERAGE(D30:D33)</f>
        <v>0.17499999999999999</v>
      </c>
      <c r="E35" s="25">
        <f t="shared" si="4"/>
        <v>0.17249999999999999</v>
      </c>
      <c r="F35" s="25">
        <f t="shared" si="4"/>
        <v>0.17499999999999999</v>
      </c>
      <c r="G35" s="25">
        <f t="shared" si="4"/>
        <v>0.17499999999999999</v>
      </c>
      <c r="H35" s="25">
        <f t="shared" si="4"/>
        <v>0.16249999999999998</v>
      </c>
      <c r="I35" s="25">
        <f t="shared" si="4"/>
        <v>0.16999999999999998</v>
      </c>
      <c r="J35" s="25">
        <f t="shared" si="4"/>
        <v>0.1825</v>
      </c>
      <c r="K35" s="25">
        <f t="shared" si="4"/>
        <v>0.18</v>
      </c>
      <c r="L35" s="25">
        <f t="shared" si="4"/>
        <v>0.18</v>
      </c>
      <c r="M35" s="25">
        <f t="shared" si="4"/>
        <v>0.1925</v>
      </c>
      <c r="N35" s="25">
        <f t="shared" si="4"/>
        <v>0.1925</v>
      </c>
      <c r="O35" s="25">
        <f t="shared" si="4"/>
        <v>0.17770833333333333</v>
      </c>
    </row>
    <row r="36" spans="1:15" ht="13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1:15" ht="14">
      <c r="A37" s="64" t="s">
        <v>88</v>
      </c>
      <c r="B37" t="s">
        <v>106</v>
      </c>
      <c r="C37" s="65">
        <v>0.19</v>
      </c>
      <c r="D37" s="65">
        <v>0.19999999999999998</v>
      </c>
      <c r="E37" s="65">
        <v>0.24</v>
      </c>
      <c r="F37" s="65">
        <v>0.24</v>
      </c>
      <c r="G37" s="65">
        <v>0.26</v>
      </c>
      <c r="H37" s="65">
        <v>0.27</v>
      </c>
      <c r="I37" s="65">
        <v>0.27</v>
      </c>
      <c r="J37" s="65">
        <v>0.28999999999999998</v>
      </c>
      <c r="K37" s="65">
        <v>0.31</v>
      </c>
      <c r="L37" s="65">
        <v>0.31</v>
      </c>
      <c r="M37" s="65">
        <v>0.28999999999999998</v>
      </c>
      <c r="N37" s="65">
        <v>0.27</v>
      </c>
      <c r="O37" s="25">
        <f t="shared" ref="O37" si="5">O23-0.01</f>
        <v>0.26166666666666666</v>
      </c>
    </row>
    <row r="38" spans="1:15" ht="14">
      <c r="A38" s="64" t="s">
        <v>88</v>
      </c>
      <c r="B38" t="s">
        <v>105</v>
      </c>
      <c r="C38" s="65">
        <v>0.31</v>
      </c>
      <c r="D38" s="65">
        <v>0.31</v>
      </c>
      <c r="E38" s="65">
        <v>0.27</v>
      </c>
      <c r="F38" s="65">
        <v>0.32</v>
      </c>
      <c r="G38" s="65">
        <v>0.33999999999999997</v>
      </c>
      <c r="H38" s="65">
        <v>0.33999999999999997</v>
      </c>
      <c r="I38" s="65">
        <v>0.35</v>
      </c>
      <c r="J38" s="65">
        <v>0.35</v>
      </c>
      <c r="K38" s="65">
        <v>0.35</v>
      </c>
      <c r="L38" s="65">
        <v>0.32</v>
      </c>
      <c r="M38" s="65">
        <v>0.28999999999999998</v>
      </c>
      <c r="N38" s="65">
        <v>0.28999999999999998</v>
      </c>
      <c r="O38" s="25">
        <f t="shared" ref="O38:O40" si="6">O24-0.01</f>
        <v>0.31999999999999995</v>
      </c>
    </row>
    <row r="39" spans="1:15" ht="14">
      <c r="A39" s="64" t="s">
        <v>88</v>
      </c>
      <c r="B39" t="s">
        <v>108</v>
      </c>
      <c r="C39" s="65">
        <v>0.11</v>
      </c>
      <c r="D39" s="65">
        <v>0.11</v>
      </c>
      <c r="E39" s="65">
        <v>0.11</v>
      </c>
      <c r="F39" s="65">
        <v>7.0000000000000007E-2</v>
      </c>
      <c r="G39" s="65">
        <v>7.0000000000000007E-2</v>
      </c>
      <c r="H39" s="65">
        <v>7.0000000000000007E-2</v>
      </c>
      <c r="I39" s="65">
        <v>4.9999999999999996E-2</v>
      </c>
      <c r="J39" s="65">
        <v>0.11</v>
      </c>
      <c r="K39" s="65">
        <v>0.11</v>
      </c>
      <c r="L39" s="65">
        <v>0.13999999999999999</v>
      </c>
      <c r="M39" s="65">
        <v>0.13999999999999999</v>
      </c>
      <c r="N39" s="65">
        <v>0.11</v>
      </c>
      <c r="O39" s="25">
        <f t="shared" si="6"/>
        <v>9.9999999999999992E-2</v>
      </c>
    </row>
    <row r="40" spans="1:15" ht="14">
      <c r="A40" s="64" t="s">
        <v>88</v>
      </c>
      <c r="B40" t="s">
        <v>107</v>
      </c>
      <c r="C40" s="65">
        <v>0.08</v>
      </c>
      <c r="D40" s="65">
        <v>0.08</v>
      </c>
      <c r="E40" s="65">
        <v>0.08</v>
      </c>
      <c r="F40" s="65">
        <v>7.0000000000000007E-2</v>
      </c>
      <c r="G40" s="65">
        <v>7.0000000000000007E-2</v>
      </c>
      <c r="H40" s="65">
        <v>7.0000000000000007E-2</v>
      </c>
      <c r="I40" s="65">
        <v>7.0000000000000007E-2</v>
      </c>
      <c r="J40" s="65">
        <v>7.0000000000000007E-2</v>
      </c>
      <c r="K40" s="65">
        <v>7.0000000000000007E-2</v>
      </c>
      <c r="L40" s="65">
        <v>7.0000000000000007E-2</v>
      </c>
      <c r="M40" s="65">
        <v>7.0000000000000007E-2</v>
      </c>
      <c r="N40" s="65">
        <v>7.0000000000000007E-2</v>
      </c>
      <c r="O40" s="25">
        <f t="shared" si="6"/>
        <v>7.2499999999999981E-2</v>
      </c>
    </row>
    <row r="41" spans="1:15" ht="14">
      <c r="A41" s="64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14">
      <c r="A42" s="64" t="s">
        <v>88</v>
      </c>
      <c r="B42" s="5" t="s">
        <v>0</v>
      </c>
      <c r="C42" s="25">
        <f>AVERAGE(C37:C40)</f>
        <v>0.17249999999999999</v>
      </c>
      <c r="D42" s="25">
        <f t="shared" ref="D42:O42" si="7">AVERAGE(D37:D40)</f>
        <v>0.17499999999999999</v>
      </c>
      <c r="E42" s="25">
        <f t="shared" si="7"/>
        <v>0.17499999999999999</v>
      </c>
      <c r="F42" s="25">
        <f t="shared" si="7"/>
        <v>0.17500000000000004</v>
      </c>
      <c r="G42" s="25">
        <f t="shared" si="7"/>
        <v>0.185</v>
      </c>
      <c r="H42" s="25">
        <f t="shared" si="7"/>
        <v>0.1875</v>
      </c>
      <c r="I42" s="25">
        <f t="shared" si="7"/>
        <v>0.185</v>
      </c>
      <c r="J42" s="25">
        <f t="shared" si="7"/>
        <v>0.20499999999999996</v>
      </c>
      <c r="K42" s="25">
        <f t="shared" si="7"/>
        <v>0.20999999999999996</v>
      </c>
      <c r="L42" s="25">
        <f t="shared" si="7"/>
        <v>0.21000000000000002</v>
      </c>
      <c r="M42" s="25">
        <f t="shared" si="7"/>
        <v>0.19750000000000001</v>
      </c>
      <c r="N42" s="25">
        <f t="shared" si="7"/>
        <v>0.185</v>
      </c>
      <c r="O42" s="25">
        <f t="shared" si="7"/>
        <v>0.18854166666666664</v>
      </c>
    </row>
    <row r="43" spans="1:15" ht="1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1:15" ht="14">
      <c r="A44" s="23" t="s">
        <v>121</v>
      </c>
      <c r="B44" t="s">
        <v>106</v>
      </c>
      <c r="C44" s="2">
        <v>15</v>
      </c>
      <c r="D44" s="2">
        <v>16.600000000000001</v>
      </c>
      <c r="E44" s="2">
        <v>16</v>
      </c>
      <c r="F44" s="2">
        <v>17.291666666666668</v>
      </c>
      <c r="G44" s="2">
        <v>16.600000000000001</v>
      </c>
      <c r="H44" s="2">
        <v>14.525</v>
      </c>
      <c r="I44" s="2">
        <v>15.216666666666669</v>
      </c>
      <c r="J44" s="2">
        <v>18</v>
      </c>
      <c r="K44" s="2">
        <v>17.291666666666668</v>
      </c>
      <c r="L44" s="2">
        <v>16</v>
      </c>
      <c r="M44" s="2">
        <v>17</v>
      </c>
      <c r="N44" s="2">
        <v>17.983333333333334</v>
      </c>
      <c r="O44" s="30">
        <f>SUM(C44:N44)</f>
        <v>197.50833333333333</v>
      </c>
    </row>
    <row r="45" spans="1:15" ht="14">
      <c r="A45" s="23" t="s">
        <v>121</v>
      </c>
      <c r="B45" t="s">
        <v>105</v>
      </c>
      <c r="C45" s="2">
        <v>21.333333333333332</v>
      </c>
      <c r="D45" s="2">
        <v>16</v>
      </c>
      <c r="E45" s="2">
        <v>20.666666666666668</v>
      </c>
      <c r="F45" s="2">
        <v>22</v>
      </c>
      <c r="G45" s="2">
        <v>22</v>
      </c>
      <c r="H45" s="2">
        <v>22</v>
      </c>
      <c r="I45" s="2">
        <v>22</v>
      </c>
      <c r="J45" s="2">
        <v>21.333333333333332</v>
      </c>
      <c r="K45" s="2">
        <v>21.333333333333332</v>
      </c>
      <c r="L45" s="2">
        <v>19</v>
      </c>
      <c r="M45" s="2">
        <v>17</v>
      </c>
      <c r="N45" s="2">
        <v>21.333333333333332</v>
      </c>
      <c r="O45" s="30">
        <f>SUM(C45:N45)</f>
        <v>246.00000000000003</v>
      </c>
    </row>
    <row r="46" spans="1:15" ht="14">
      <c r="A46" s="23" t="s">
        <v>121</v>
      </c>
      <c r="B46" t="s">
        <v>108</v>
      </c>
      <c r="C46" s="2">
        <v>7.3</v>
      </c>
      <c r="D46" s="2">
        <v>8</v>
      </c>
      <c r="E46" s="2">
        <v>10</v>
      </c>
      <c r="F46" s="2">
        <v>5</v>
      </c>
      <c r="G46" s="2">
        <v>6</v>
      </c>
      <c r="H46" s="2">
        <v>7.3</v>
      </c>
      <c r="I46" s="2">
        <v>5</v>
      </c>
      <c r="J46" s="2">
        <v>7.3</v>
      </c>
      <c r="K46" s="2">
        <v>5</v>
      </c>
      <c r="L46" s="2">
        <v>5</v>
      </c>
      <c r="M46" s="2">
        <v>9</v>
      </c>
      <c r="N46" s="2">
        <v>7.3</v>
      </c>
      <c r="O46" s="30">
        <f>SUM(C46:N46)</f>
        <v>82.199999999999989</v>
      </c>
    </row>
    <row r="47" spans="1:15" ht="14">
      <c r="A47" s="23" t="s">
        <v>121</v>
      </c>
      <c r="B47" t="s">
        <v>107</v>
      </c>
      <c r="C47" s="2">
        <v>3.9749999999999996</v>
      </c>
      <c r="D47" s="2">
        <v>3</v>
      </c>
      <c r="E47" s="2">
        <v>2</v>
      </c>
      <c r="F47" s="2">
        <v>5</v>
      </c>
      <c r="G47" s="2">
        <v>6</v>
      </c>
      <c r="H47" s="2">
        <v>7</v>
      </c>
      <c r="I47" s="2">
        <v>7</v>
      </c>
      <c r="J47" s="2">
        <v>4</v>
      </c>
      <c r="K47" s="2">
        <v>5</v>
      </c>
      <c r="L47" s="2">
        <v>2</v>
      </c>
      <c r="M47" s="2">
        <v>5</v>
      </c>
      <c r="N47" s="2">
        <v>6</v>
      </c>
      <c r="O47" s="30">
        <f>SUM(C47:N47)</f>
        <v>55.975000000000001</v>
      </c>
    </row>
    <row r="48" spans="1:15" ht="13">
      <c r="A48" t="s">
        <v>121</v>
      </c>
      <c r="B48" s="5" t="s">
        <v>0</v>
      </c>
      <c r="C48" s="5">
        <f ca="1">SUM(C44:C48)</f>
        <v>47.608333333333327</v>
      </c>
      <c r="D48" s="5">
        <f ca="1">SUM(D44:D48)</f>
        <v>43.6</v>
      </c>
      <c r="E48" s="5">
        <f ca="1">SUM(E44:E48)</f>
        <v>48.666666666666671</v>
      </c>
      <c r="F48" s="5">
        <f ca="1">SUM(F44:F48)</f>
        <v>49.291666666666671</v>
      </c>
      <c r="G48" s="5">
        <f ca="1">SUM(G44:G48)</f>
        <v>50.6</v>
      </c>
      <c r="H48" s="5">
        <f ca="1">SUM(H44:H48)</f>
        <v>50.824999999999996</v>
      </c>
      <c r="I48" s="5">
        <f ca="1">SUM(I44:I48)</f>
        <v>49.216666666666669</v>
      </c>
      <c r="J48" s="5">
        <f ca="1">SUM(J44:J48)</f>
        <v>50.633333333333326</v>
      </c>
      <c r="K48" s="5">
        <f ca="1">SUM(K44:K48)</f>
        <v>48.625</v>
      </c>
      <c r="L48" s="5">
        <f ca="1">SUM(L44:L48)</f>
        <v>42</v>
      </c>
      <c r="M48" s="5">
        <f ca="1">SUM(M44:M48)</f>
        <v>48</v>
      </c>
      <c r="N48" s="5">
        <f ca="1">SUM(N44:N48)</f>
        <v>52.61666666666666</v>
      </c>
      <c r="O48" s="5">
        <f ca="1">SUM(O44:O48)</f>
        <v>581.68333333333328</v>
      </c>
    </row>
    <row r="50" spans="1:15" ht="13">
      <c r="B50" s="5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ht="14">
      <c r="A51" s="23" t="s">
        <v>122</v>
      </c>
      <c r="B51" t="s">
        <v>106</v>
      </c>
      <c r="C51" s="2">
        <v>15.625</v>
      </c>
      <c r="D51" s="2">
        <v>15</v>
      </c>
      <c r="E51" s="2">
        <v>15.625</v>
      </c>
      <c r="F51" s="2">
        <v>15.625</v>
      </c>
      <c r="G51" s="2">
        <v>15</v>
      </c>
      <c r="H51" s="2">
        <v>13.75</v>
      </c>
      <c r="I51" s="2">
        <v>15</v>
      </c>
      <c r="J51" s="2">
        <v>15.625</v>
      </c>
      <c r="K51" s="2">
        <v>13</v>
      </c>
      <c r="L51" s="2">
        <v>15.625</v>
      </c>
      <c r="M51" s="2">
        <v>14</v>
      </c>
      <c r="N51" s="2">
        <v>17</v>
      </c>
      <c r="O51" s="30">
        <f>SUM(C51:N51)</f>
        <v>180.875</v>
      </c>
    </row>
    <row r="52" spans="1:15" ht="14">
      <c r="A52" s="23" t="s">
        <v>122</v>
      </c>
      <c r="B52" t="s">
        <v>105</v>
      </c>
      <c r="C52" s="2">
        <v>13.333333333333334</v>
      </c>
      <c r="D52" s="2">
        <v>13.333333333333334</v>
      </c>
      <c r="E52" s="2">
        <v>12</v>
      </c>
      <c r="F52" s="2">
        <v>13.75</v>
      </c>
      <c r="G52" s="2">
        <v>15</v>
      </c>
      <c r="H52" s="2">
        <v>12</v>
      </c>
      <c r="I52" s="2">
        <v>14</v>
      </c>
      <c r="J52" s="2">
        <v>12.916666666666666</v>
      </c>
      <c r="K52" s="2">
        <v>16</v>
      </c>
      <c r="L52" s="2">
        <v>10</v>
      </c>
      <c r="M52" s="2">
        <v>12</v>
      </c>
      <c r="N52" s="2">
        <v>13.333333333333334</v>
      </c>
      <c r="O52" s="30">
        <f>SUM(C52:N52)</f>
        <v>157.66666666666669</v>
      </c>
    </row>
    <row r="53" spans="1:15" ht="14">
      <c r="A53" s="23" t="s">
        <v>122</v>
      </c>
      <c r="B53" t="s">
        <v>108</v>
      </c>
      <c r="C53" s="2">
        <v>5.9000000000000012</v>
      </c>
      <c r="D53" s="2">
        <v>5</v>
      </c>
      <c r="E53" s="2">
        <v>7</v>
      </c>
      <c r="F53" s="2">
        <v>4</v>
      </c>
      <c r="G53" s="2">
        <v>7</v>
      </c>
      <c r="H53" s="2">
        <v>5</v>
      </c>
      <c r="I53" s="2">
        <v>3</v>
      </c>
      <c r="J53" s="2">
        <v>5</v>
      </c>
      <c r="K53" s="2">
        <v>7</v>
      </c>
      <c r="L53" s="2">
        <v>4</v>
      </c>
      <c r="M53" s="2">
        <v>5</v>
      </c>
      <c r="N53" s="2">
        <v>5.9000000000000012</v>
      </c>
      <c r="O53" s="30">
        <f>SUM(C53:N53)</f>
        <v>63.800000000000004</v>
      </c>
    </row>
    <row r="54" spans="1:15" ht="14">
      <c r="A54" s="23" t="s">
        <v>122</v>
      </c>
      <c r="B54" t="s">
        <v>107</v>
      </c>
      <c r="C54" s="2">
        <v>5</v>
      </c>
      <c r="D54" s="2">
        <v>3</v>
      </c>
      <c r="E54" s="2">
        <v>4.333333333333333</v>
      </c>
      <c r="F54" s="2">
        <v>5</v>
      </c>
      <c r="G54" s="2">
        <v>4.333333333333333</v>
      </c>
      <c r="H54" s="2">
        <v>2</v>
      </c>
      <c r="I54" s="2">
        <v>4.333333333333333</v>
      </c>
      <c r="J54" s="2">
        <v>6</v>
      </c>
      <c r="K54" s="2">
        <v>4.333333333333333</v>
      </c>
      <c r="L54" s="2">
        <v>5</v>
      </c>
      <c r="M54" s="2">
        <v>3</v>
      </c>
      <c r="N54" s="2">
        <v>4.333333333333333</v>
      </c>
      <c r="O54" s="30">
        <f>SUM(C54:N54)</f>
        <v>50.666666666666671</v>
      </c>
    </row>
    <row r="55" spans="1:15" ht="13">
      <c r="A55" t="s">
        <v>122</v>
      </c>
      <c r="B55" t="s">
        <v>0</v>
      </c>
      <c r="C55" s="5">
        <f ca="1">SUM(C51:C55)</f>
        <v>39.858333333333334</v>
      </c>
      <c r="D55" s="5">
        <f ca="1">SUM(D51:D55)</f>
        <v>36.333333333333336</v>
      </c>
      <c r="E55" s="5">
        <f ca="1">SUM(E51:E55)</f>
        <v>38.958333333333336</v>
      </c>
      <c r="F55" s="5">
        <f ca="1">SUM(F51:F55)</f>
        <v>38.375</v>
      </c>
      <c r="G55" s="5">
        <f ca="1">SUM(G51:G55)</f>
        <v>41.333333333333336</v>
      </c>
      <c r="H55" s="5">
        <f ca="1">SUM(H51:H55)</f>
        <v>32.75</v>
      </c>
      <c r="I55" s="5">
        <f ca="1">SUM(I51:I55)</f>
        <v>36.333333333333336</v>
      </c>
      <c r="J55" s="5">
        <f ca="1">SUM(J51:J55)</f>
        <v>39.541666666666664</v>
      </c>
      <c r="K55" s="5">
        <f ca="1">SUM(K51:K55)</f>
        <v>40.333333333333336</v>
      </c>
      <c r="L55" s="5">
        <f ca="1">SUM(L51:L55)</f>
        <v>34.625</v>
      </c>
      <c r="M55" s="5">
        <f ca="1">SUM(M51:M55)</f>
        <v>34</v>
      </c>
      <c r="N55" s="5">
        <f ca="1">SUM(N51:N55)</f>
        <v>40.56666666666667</v>
      </c>
      <c r="O55" s="5">
        <f ca="1">SUM(O51:O55)</f>
        <v>453.00833333333338</v>
      </c>
    </row>
    <row r="57" spans="1:15" ht="13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 ht="14">
      <c r="A58" s="64" t="s">
        <v>123</v>
      </c>
      <c r="B58" t="s">
        <v>106</v>
      </c>
      <c r="C58" s="61">
        <v>14.399999999999999</v>
      </c>
      <c r="D58" s="61">
        <v>15.936</v>
      </c>
      <c r="E58" s="61">
        <v>15.36</v>
      </c>
      <c r="F58" s="61">
        <v>16.600000000000001</v>
      </c>
      <c r="G58" s="61">
        <v>15.936</v>
      </c>
      <c r="H58" s="61">
        <v>13.943999999999999</v>
      </c>
      <c r="I58" s="61">
        <v>14.608000000000001</v>
      </c>
      <c r="J58" s="61">
        <v>17.28</v>
      </c>
      <c r="K58" s="61">
        <v>16.600000000000001</v>
      </c>
      <c r="L58" s="61">
        <v>15.36</v>
      </c>
      <c r="M58" s="61">
        <v>16.32</v>
      </c>
      <c r="N58" s="61">
        <v>17.263999999999999</v>
      </c>
      <c r="O58" s="30">
        <f>SUM(C58:N58)</f>
        <v>189.608</v>
      </c>
    </row>
    <row r="59" spans="1:15" ht="14">
      <c r="A59" s="64" t="s">
        <v>123</v>
      </c>
      <c r="B59" t="s">
        <v>105</v>
      </c>
      <c r="C59" s="61">
        <v>20.479999999999997</v>
      </c>
      <c r="D59" s="61">
        <v>15.36</v>
      </c>
      <c r="E59" s="61">
        <v>19.84</v>
      </c>
      <c r="F59" s="61">
        <v>21.119999999999997</v>
      </c>
      <c r="G59" s="61">
        <v>21.119999999999997</v>
      </c>
      <c r="H59" s="61">
        <v>21.119999999999997</v>
      </c>
      <c r="I59" s="61">
        <v>21.119999999999997</v>
      </c>
      <c r="J59" s="61">
        <v>20.479999999999997</v>
      </c>
      <c r="K59" s="61">
        <v>20.479999999999997</v>
      </c>
      <c r="L59" s="61">
        <v>18.239999999999998</v>
      </c>
      <c r="M59" s="61">
        <v>16.32</v>
      </c>
      <c r="N59" s="61">
        <v>20.479999999999997</v>
      </c>
      <c r="O59" s="30">
        <f>SUM(C59:N59)</f>
        <v>236.15999999999997</v>
      </c>
    </row>
    <row r="60" spans="1:15" ht="14">
      <c r="A60" s="64" t="s">
        <v>123</v>
      </c>
      <c r="B60" t="s">
        <v>108</v>
      </c>
      <c r="C60" s="61">
        <v>7.008</v>
      </c>
      <c r="D60" s="61">
        <v>7.68</v>
      </c>
      <c r="E60" s="61">
        <v>9.6</v>
      </c>
      <c r="F60" s="61">
        <v>4.8</v>
      </c>
      <c r="G60" s="61">
        <v>5.76</v>
      </c>
      <c r="H60" s="61">
        <v>7.008</v>
      </c>
      <c r="I60" s="61">
        <v>4.8</v>
      </c>
      <c r="J60" s="61">
        <v>7.008</v>
      </c>
      <c r="K60" s="61">
        <v>4.8</v>
      </c>
      <c r="L60" s="61">
        <v>4.8</v>
      </c>
      <c r="M60" s="61">
        <v>8.64</v>
      </c>
      <c r="N60" s="61">
        <v>7.008</v>
      </c>
      <c r="O60" s="30">
        <f>SUM(C60:N60)</f>
        <v>78.911999999999992</v>
      </c>
    </row>
    <row r="61" spans="1:15" ht="14">
      <c r="A61" s="64" t="s">
        <v>123</v>
      </c>
      <c r="B61" t="s">
        <v>107</v>
      </c>
      <c r="C61" s="61">
        <v>3.8159999999999994</v>
      </c>
      <c r="D61" s="61">
        <v>2.88</v>
      </c>
      <c r="E61" s="61">
        <v>1.92</v>
      </c>
      <c r="F61" s="61">
        <v>4.8</v>
      </c>
      <c r="G61" s="61">
        <v>5.76</v>
      </c>
      <c r="H61" s="61">
        <v>6.72</v>
      </c>
      <c r="I61" s="61">
        <v>6.72</v>
      </c>
      <c r="J61" s="61">
        <v>3.84</v>
      </c>
      <c r="K61" s="61">
        <v>4.8</v>
      </c>
      <c r="L61" s="61">
        <v>1.92</v>
      </c>
      <c r="M61" s="61">
        <v>4.8</v>
      </c>
      <c r="N61" s="61">
        <v>5.76</v>
      </c>
      <c r="O61" s="30">
        <f>SUM(C61:N61)</f>
        <v>53.735999999999997</v>
      </c>
    </row>
    <row r="62" spans="1:15" ht="14">
      <c r="A62" s="64" t="s">
        <v>123</v>
      </c>
      <c r="B62" t="s">
        <v>0</v>
      </c>
      <c r="C62" s="5">
        <f t="shared" ref="C62:N63" si="8">SUM(C57:C61)</f>
        <v>45.704000000000001</v>
      </c>
      <c r="D62" s="5">
        <f t="shared" si="8"/>
        <v>41.856000000000002</v>
      </c>
      <c r="E62" s="5">
        <f t="shared" si="8"/>
        <v>46.720000000000006</v>
      </c>
      <c r="F62" s="5">
        <f t="shared" si="8"/>
        <v>47.319999999999993</v>
      </c>
      <c r="G62" s="5">
        <f t="shared" si="8"/>
        <v>48.575999999999993</v>
      </c>
      <c r="H62" s="5">
        <f t="shared" si="8"/>
        <v>48.791999999999994</v>
      </c>
      <c r="I62" s="5">
        <f t="shared" si="8"/>
        <v>47.24799999999999</v>
      </c>
      <c r="J62" s="5">
        <f t="shared" si="8"/>
        <v>48.608000000000004</v>
      </c>
      <c r="K62" s="5">
        <f t="shared" si="8"/>
        <v>46.679999999999993</v>
      </c>
      <c r="L62" s="5">
        <f t="shared" si="8"/>
        <v>40.319999999999993</v>
      </c>
      <c r="M62" s="5">
        <f t="shared" si="8"/>
        <v>46.08</v>
      </c>
      <c r="N62" s="5">
        <f t="shared" si="8"/>
        <v>50.512</v>
      </c>
      <c r="O62" s="5">
        <f>SUM(O57:O61)</f>
        <v>558.41599999999994</v>
      </c>
    </row>
    <row r="63" spans="1:15" ht="14">
      <c r="A63" s="6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</row>
    <row r="65" spans="1:15" ht="14">
      <c r="A65" t="s">
        <v>38</v>
      </c>
      <c r="B65" t="s">
        <v>106</v>
      </c>
      <c r="C65" s="2">
        <v>1000</v>
      </c>
      <c r="D65" s="2">
        <v>1132</v>
      </c>
      <c r="E65" s="2">
        <v>1111</v>
      </c>
      <c r="F65" s="2">
        <v>1114</v>
      </c>
      <c r="G65" s="2">
        <v>1118</v>
      </c>
      <c r="H65" s="2">
        <v>1528</v>
      </c>
      <c r="I65" s="2">
        <v>1580</v>
      </c>
      <c r="J65" s="2">
        <v>1144</v>
      </c>
      <c r="K65" s="2">
        <v>1422</v>
      </c>
      <c r="L65" s="2">
        <v>1055</v>
      </c>
      <c r="M65" s="2">
        <v>1048</v>
      </c>
      <c r="N65" s="2">
        <v>1073</v>
      </c>
      <c r="O65" s="30">
        <f>SUM(C65:N65)</f>
        <v>14325</v>
      </c>
    </row>
    <row r="66" spans="1:15" ht="14">
      <c r="A66" t="s">
        <v>38</v>
      </c>
      <c r="B66" t="s">
        <v>105</v>
      </c>
      <c r="C66" s="2">
        <v>1280</v>
      </c>
      <c r="D66" s="2">
        <v>1244</v>
      </c>
      <c r="E66" s="2">
        <v>1284</v>
      </c>
      <c r="F66" s="2">
        <v>1320</v>
      </c>
      <c r="G66" s="2">
        <v>1299</v>
      </c>
      <c r="H66" s="2">
        <v>1345</v>
      </c>
      <c r="I66" s="2">
        <v>1388</v>
      </c>
      <c r="J66" s="2">
        <v>1299</v>
      </c>
      <c r="K66" s="2">
        <v>1245</v>
      </c>
      <c r="L66" s="2">
        <v>1278</v>
      </c>
      <c r="M66" s="2">
        <v>1255</v>
      </c>
      <c r="N66" s="2">
        <v>1247</v>
      </c>
      <c r="O66" s="30">
        <f>SUM(C66:N66)</f>
        <v>15484</v>
      </c>
    </row>
    <row r="67" spans="1:15" ht="14">
      <c r="A67" t="s">
        <v>38</v>
      </c>
      <c r="B67" t="s">
        <v>108</v>
      </c>
      <c r="C67" s="29">
        <v>312.375</v>
      </c>
      <c r="D67" s="29">
        <v>353.94</v>
      </c>
      <c r="E67" s="29">
        <v>410.04</v>
      </c>
      <c r="F67" s="29">
        <v>295.8</v>
      </c>
      <c r="G67" s="29">
        <v>344.85272727272718</v>
      </c>
      <c r="H67" s="29">
        <v>318.24</v>
      </c>
      <c r="I67" s="29">
        <v>322.32</v>
      </c>
      <c r="J67" s="29">
        <v>362.1</v>
      </c>
      <c r="K67" s="29">
        <v>323.34000000000003</v>
      </c>
      <c r="L67" s="29">
        <v>351.90000000000003</v>
      </c>
      <c r="M67" s="29">
        <v>328.44</v>
      </c>
      <c r="N67" s="29">
        <v>374.34000000000003</v>
      </c>
      <c r="O67" s="30">
        <f>SUM(C67:N67)</f>
        <v>4097.687727272727</v>
      </c>
    </row>
    <row r="68" spans="1:15" ht="14">
      <c r="A68" t="s">
        <v>38</v>
      </c>
      <c r="B68" t="s">
        <v>107</v>
      </c>
      <c r="C68" s="29">
        <v>277.77777777777777</v>
      </c>
      <c r="D68" s="29">
        <v>277.77777777777777</v>
      </c>
      <c r="E68" s="29">
        <v>277.77777777777777</v>
      </c>
      <c r="F68" s="29">
        <v>312.5</v>
      </c>
      <c r="G68" s="29">
        <v>312.5</v>
      </c>
      <c r="H68" s="29">
        <v>315</v>
      </c>
      <c r="I68" s="29">
        <v>319</v>
      </c>
      <c r="J68" s="29">
        <v>312.5</v>
      </c>
      <c r="K68" s="29">
        <v>322</v>
      </c>
      <c r="L68" s="29">
        <v>321</v>
      </c>
      <c r="M68" s="29">
        <v>312.5</v>
      </c>
      <c r="N68" s="29">
        <v>319</v>
      </c>
      <c r="O68" s="30">
        <f>SUM(C68:N68)</f>
        <v>3679.333333333333</v>
      </c>
    </row>
    <row r="69" spans="1:15" ht="14"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6"/>
    </row>
    <row r="70" spans="1:15" ht="13">
      <c r="A70" t="s">
        <v>38</v>
      </c>
      <c r="B70" t="s">
        <v>0</v>
      </c>
      <c r="C70" s="5">
        <f>SUM(C65:C69)</f>
        <v>2870.1527777777778</v>
      </c>
      <c r="D70" s="5">
        <f t="shared" ref="D70:O70" si="9">SUM(D65:D69)</f>
        <v>3007.7177777777779</v>
      </c>
      <c r="E70" s="5">
        <f t="shared" si="9"/>
        <v>3082.8177777777778</v>
      </c>
      <c r="F70" s="5">
        <f t="shared" si="9"/>
        <v>3042.3</v>
      </c>
      <c r="G70" s="5">
        <f t="shared" si="9"/>
        <v>3074.352727272727</v>
      </c>
      <c r="H70" s="5">
        <f t="shared" si="9"/>
        <v>3506.24</v>
      </c>
      <c r="I70" s="5">
        <f t="shared" si="9"/>
        <v>3609.32</v>
      </c>
      <c r="J70" s="5">
        <f t="shared" si="9"/>
        <v>3117.6</v>
      </c>
      <c r="K70" s="5">
        <f t="shared" si="9"/>
        <v>3312.34</v>
      </c>
      <c r="L70" s="5">
        <f t="shared" si="9"/>
        <v>3005.9</v>
      </c>
      <c r="M70" s="5">
        <f t="shared" si="9"/>
        <v>2943.94</v>
      </c>
      <c r="N70" s="5">
        <f t="shared" si="9"/>
        <v>3013.34</v>
      </c>
      <c r="O70" s="5">
        <f t="shared" si="9"/>
        <v>37586.021060606065</v>
      </c>
    </row>
    <row r="71" spans="1:15"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</row>
    <row r="72" spans="1:15" ht="14">
      <c r="A72" t="s">
        <v>39</v>
      </c>
      <c r="B72" t="s">
        <v>106</v>
      </c>
      <c r="C72" s="2">
        <v>980</v>
      </c>
      <c r="D72" s="2">
        <v>1109.3599999999999</v>
      </c>
      <c r="E72" s="2">
        <v>980</v>
      </c>
      <c r="F72" s="2">
        <v>980</v>
      </c>
      <c r="G72" s="2">
        <v>1095.6399999999999</v>
      </c>
      <c r="H72" s="2">
        <v>1497.44</v>
      </c>
      <c r="I72" s="2">
        <v>1548.3999999999999</v>
      </c>
      <c r="J72" s="2">
        <v>980</v>
      </c>
      <c r="K72" s="2">
        <v>980</v>
      </c>
      <c r="L72" s="2">
        <v>1019.1999999999999</v>
      </c>
      <c r="M72" s="2">
        <v>1019.1999999999999</v>
      </c>
      <c r="N72" s="2">
        <v>1019.1999999999999</v>
      </c>
      <c r="O72" s="30">
        <f>SUM(C72:N72)</f>
        <v>13208.440000000002</v>
      </c>
    </row>
    <row r="73" spans="1:15" ht="14">
      <c r="A73" t="s">
        <v>39</v>
      </c>
      <c r="B73" t="s">
        <v>105</v>
      </c>
      <c r="C73" s="2">
        <v>1254.4000000000001</v>
      </c>
      <c r="D73" s="2">
        <v>1258.4000000000001</v>
      </c>
      <c r="E73" s="2">
        <v>1278.32</v>
      </c>
      <c r="F73" s="2">
        <v>1293.5999999999999</v>
      </c>
      <c r="G73" s="2">
        <v>1245</v>
      </c>
      <c r="H73" s="2">
        <v>1278</v>
      </c>
      <c r="I73" s="2">
        <v>1300</v>
      </c>
      <c r="J73" s="2">
        <v>1305</v>
      </c>
      <c r="K73" s="2">
        <v>1324</v>
      </c>
      <c r="L73" s="2">
        <v>1355</v>
      </c>
      <c r="M73" s="2">
        <v>1375</v>
      </c>
      <c r="N73" s="2">
        <v>1401</v>
      </c>
      <c r="O73" s="30">
        <f>SUM(C73:N73)</f>
        <v>15667.72</v>
      </c>
    </row>
    <row r="74" spans="1:15" ht="14">
      <c r="A74" t="s">
        <v>39</v>
      </c>
      <c r="B74" t="s">
        <v>108</v>
      </c>
      <c r="C74" s="2">
        <v>306.25</v>
      </c>
      <c r="D74" s="2">
        <v>347</v>
      </c>
      <c r="E74" s="2">
        <v>402</v>
      </c>
      <c r="F74" s="2">
        <v>290</v>
      </c>
      <c r="G74" s="2">
        <v>338.09090909090901</v>
      </c>
      <c r="H74" s="2">
        <v>312</v>
      </c>
      <c r="I74" s="2">
        <v>316</v>
      </c>
      <c r="J74" s="2">
        <v>355</v>
      </c>
      <c r="K74" s="2">
        <v>317</v>
      </c>
      <c r="L74" s="2">
        <v>345</v>
      </c>
      <c r="M74" s="2">
        <v>322</v>
      </c>
      <c r="N74" s="2">
        <v>367</v>
      </c>
      <c r="O74" s="30">
        <f>SUM(C74:N74)</f>
        <v>4017.340909090909</v>
      </c>
    </row>
    <row r="75" spans="1:15" ht="14">
      <c r="A75" t="s">
        <v>39</v>
      </c>
      <c r="B75" t="s">
        <v>107</v>
      </c>
      <c r="C75" s="2">
        <v>272.22222222222223</v>
      </c>
      <c r="D75" s="2">
        <v>272.22222222222223</v>
      </c>
      <c r="E75" s="2">
        <v>272.22222222222223</v>
      </c>
      <c r="F75" s="2">
        <v>345</v>
      </c>
      <c r="G75" s="2">
        <v>307</v>
      </c>
      <c r="H75" s="2">
        <v>322</v>
      </c>
      <c r="I75" s="2">
        <v>312.62</v>
      </c>
      <c r="J75" s="2">
        <v>318</v>
      </c>
      <c r="K75" s="2">
        <v>315.56</v>
      </c>
      <c r="L75" s="2">
        <v>314.58</v>
      </c>
      <c r="M75" s="2">
        <v>316</v>
      </c>
      <c r="N75" s="2">
        <v>312.62</v>
      </c>
      <c r="O75" s="30">
        <f>SUM(C75:N75)</f>
        <v>3680.0466666666666</v>
      </c>
    </row>
    <row r="76" spans="1:15" ht="14"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6"/>
    </row>
    <row r="77" spans="1:15" ht="13">
      <c r="A77" t="s">
        <v>39</v>
      </c>
      <c r="B77" t="s">
        <v>0</v>
      </c>
      <c r="C77" s="5">
        <f t="shared" ref="C77:N77" si="10">SUM(C72:C76)</f>
        <v>2812.8722222222223</v>
      </c>
      <c r="D77" s="5">
        <f t="shared" si="10"/>
        <v>2986.9822222222224</v>
      </c>
      <c r="E77" s="5">
        <f t="shared" si="10"/>
        <v>2932.5422222222219</v>
      </c>
      <c r="F77" s="5">
        <f t="shared" si="10"/>
        <v>2908.6</v>
      </c>
      <c r="G77" s="5">
        <f t="shared" si="10"/>
        <v>2985.7309090909089</v>
      </c>
      <c r="H77" s="5">
        <f t="shared" si="10"/>
        <v>3409.44</v>
      </c>
      <c r="I77" s="5">
        <f t="shared" si="10"/>
        <v>3477.0199999999995</v>
      </c>
      <c r="J77" s="5">
        <f t="shared" si="10"/>
        <v>2958</v>
      </c>
      <c r="K77" s="5">
        <f t="shared" si="10"/>
        <v>2936.56</v>
      </c>
      <c r="L77" s="5">
        <f t="shared" si="10"/>
        <v>3033.7799999999997</v>
      </c>
      <c r="M77" s="5">
        <f t="shared" si="10"/>
        <v>3032.2</v>
      </c>
      <c r="N77" s="5">
        <f t="shared" si="10"/>
        <v>3099.8199999999997</v>
      </c>
      <c r="O77" s="5">
        <f>SUM(O72:O76)</f>
        <v>36573.547575757584</v>
      </c>
    </row>
    <row r="78" spans="1:15"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</row>
    <row r="79" spans="1:15" ht="14">
      <c r="A79" t="s">
        <v>87</v>
      </c>
      <c r="B79" t="s">
        <v>106</v>
      </c>
      <c r="C79" s="61">
        <v>940</v>
      </c>
      <c r="D79" s="61">
        <v>1064.08</v>
      </c>
      <c r="E79" s="61">
        <v>1044.3399999999999</v>
      </c>
      <c r="F79" s="61">
        <v>1047.1599999999999</v>
      </c>
      <c r="G79" s="61">
        <v>1050.9199999999998</v>
      </c>
      <c r="H79" s="61">
        <v>1436.32</v>
      </c>
      <c r="I79" s="61">
        <v>1485.1999999999998</v>
      </c>
      <c r="J79" s="61">
        <v>1075.3599999999999</v>
      </c>
      <c r="K79" s="61">
        <v>1336.6799999999998</v>
      </c>
      <c r="L79" s="61">
        <v>991.69999999999993</v>
      </c>
      <c r="M79" s="61">
        <v>985.11999999999989</v>
      </c>
      <c r="N79" s="61">
        <v>1008.6199999999999</v>
      </c>
      <c r="O79" s="62">
        <f>SUM(C79:N79)</f>
        <v>13465.5</v>
      </c>
    </row>
    <row r="80" spans="1:15" ht="14">
      <c r="A80" t="s">
        <v>87</v>
      </c>
      <c r="B80" t="s">
        <v>105</v>
      </c>
      <c r="C80" s="61">
        <v>1203.1999999999998</v>
      </c>
      <c r="D80" s="61">
        <v>1169.3599999999999</v>
      </c>
      <c r="E80" s="61">
        <v>1206.96</v>
      </c>
      <c r="F80" s="61">
        <v>1240.8</v>
      </c>
      <c r="G80" s="61">
        <v>1221.06</v>
      </c>
      <c r="H80" s="61">
        <v>1264.3</v>
      </c>
      <c r="I80" s="61">
        <v>1304.72</v>
      </c>
      <c r="J80" s="61">
        <v>1221.06</v>
      </c>
      <c r="K80" s="61">
        <v>1170.3</v>
      </c>
      <c r="L80" s="61">
        <v>1201.32</v>
      </c>
      <c r="M80" s="61">
        <v>1179.7</v>
      </c>
      <c r="N80" s="61">
        <v>1172.1799999999998</v>
      </c>
      <c r="O80" s="62">
        <f>SUM(C80:N80)</f>
        <v>14554.96</v>
      </c>
    </row>
    <row r="81" spans="1:15" ht="14">
      <c r="A81" t="s">
        <v>87</v>
      </c>
      <c r="B81" t="s">
        <v>108</v>
      </c>
      <c r="C81" s="61">
        <v>293.63249999999999</v>
      </c>
      <c r="D81" s="61">
        <v>332.70359999999999</v>
      </c>
      <c r="E81" s="61">
        <v>385.43759999999997</v>
      </c>
      <c r="F81" s="61">
        <v>278.05200000000002</v>
      </c>
      <c r="G81" s="61">
        <v>324.16156363636355</v>
      </c>
      <c r="H81" s="61">
        <v>299.1456</v>
      </c>
      <c r="I81" s="61">
        <v>302.98079999999999</v>
      </c>
      <c r="J81" s="61">
        <v>340.37400000000002</v>
      </c>
      <c r="K81" s="61">
        <v>303.93959999999998</v>
      </c>
      <c r="L81" s="61">
        <v>330.786</v>
      </c>
      <c r="M81" s="61">
        <v>308.73359999999997</v>
      </c>
      <c r="N81" s="61">
        <v>351.87959999999998</v>
      </c>
      <c r="O81" s="62">
        <f>SUM(C81:N81)</f>
        <v>3851.8264636363638</v>
      </c>
    </row>
    <row r="82" spans="1:15" ht="14">
      <c r="A82" t="s">
        <v>87</v>
      </c>
      <c r="B82" t="s">
        <v>107</v>
      </c>
      <c r="C82" s="61">
        <v>261.11111111111109</v>
      </c>
      <c r="D82" s="61">
        <v>261.11111111111109</v>
      </c>
      <c r="E82" s="61">
        <v>261.11111111111109</v>
      </c>
      <c r="F82" s="61">
        <v>293.75</v>
      </c>
      <c r="G82" s="61">
        <v>293.75</v>
      </c>
      <c r="H82" s="61">
        <v>296.09999999999997</v>
      </c>
      <c r="I82" s="61">
        <v>299.85999999999996</v>
      </c>
      <c r="J82" s="61">
        <v>293.75</v>
      </c>
      <c r="K82" s="61">
        <v>302.68</v>
      </c>
      <c r="L82" s="61">
        <v>301.74</v>
      </c>
      <c r="M82" s="61">
        <v>293.75</v>
      </c>
      <c r="N82" s="61">
        <v>299.85999999999996</v>
      </c>
      <c r="O82" s="62">
        <f>SUM(C82:N82)</f>
        <v>3458.5733333333333</v>
      </c>
    </row>
    <row r="83" spans="1:15" ht="14"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3"/>
    </row>
    <row r="84" spans="1:15">
      <c r="A84" t="s">
        <v>87</v>
      </c>
      <c r="B84" t="s">
        <v>0</v>
      </c>
      <c r="C84" s="61">
        <f>SUM(C79:C83)</f>
        <v>2697.9436111111108</v>
      </c>
      <c r="D84" s="61">
        <f t="shared" ref="D84:O84" si="11">SUM(D79:D83)</f>
        <v>2827.2547111111107</v>
      </c>
      <c r="E84" s="61">
        <f t="shared" si="11"/>
        <v>2897.8487111111117</v>
      </c>
      <c r="F84" s="61">
        <f t="shared" si="11"/>
        <v>2859.7620000000002</v>
      </c>
      <c r="G84" s="61">
        <f t="shared" si="11"/>
        <v>2889.8915636363631</v>
      </c>
      <c r="H84" s="61">
        <f t="shared" si="11"/>
        <v>3295.8655999999996</v>
      </c>
      <c r="I84" s="61">
        <f t="shared" si="11"/>
        <v>3392.7608</v>
      </c>
      <c r="J84" s="61">
        <f t="shared" si="11"/>
        <v>2930.5439999999999</v>
      </c>
      <c r="K84" s="61">
        <f t="shared" si="11"/>
        <v>3113.5995999999996</v>
      </c>
      <c r="L84" s="61">
        <f t="shared" si="11"/>
        <v>2825.5460000000003</v>
      </c>
      <c r="M84" s="61">
        <f t="shared" si="11"/>
        <v>2767.3035999999997</v>
      </c>
      <c r="N84" s="61">
        <f t="shared" si="11"/>
        <v>2832.5395999999996</v>
      </c>
      <c r="O84" s="61">
        <f t="shared" si="11"/>
        <v>35330.859796969693</v>
      </c>
    </row>
    <row r="85" spans="1:15" ht="13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5"/>
    </row>
    <row r="86" spans="1:15" ht="14">
      <c r="A86" t="s">
        <v>40</v>
      </c>
      <c r="B86" t="s">
        <v>106</v>
      </c>
      <c r="C86" s="2">
        <v>375</v>
      </c>
      <c r="D86" s="2">
        <v>360</v>
      </c>
      <c r="E86" s="2">
        <v>375</v>
      </c>
      <c r="F86" s="2">
        <v>375</v>
      </c>
      <c r="G86" s="2">
        <v>360</v>
      </c>
      <c r="H86" s="2">
        <v>315</v>
      </c>
      <c r="I86" s="2">
        <v>330</v>
      </c>
      <c r="J86" s="2">
        <v>375</v>
      </c>
      <c r="K86" s="2">
        <v>375</v>
      </c>
      <c r="L86" s="2">
        <v>390</v>
      </c>
      <c r="M86" s="2">
        <v>395</v>
      </c>
      <c r="N86" s="2">
        <v>378</v>
      </c>
      <c r="O86" s="31">
        <f>SUM(C86:N86)</f>
        <v>4403</v>
      </c>
    </row>
    <row r="87" spans="1:15" ht="14">
      <c r="A87" t="s">
        <v>40</v>
      </c>
      <c r="B87" t="s">
        <v>105</v>
      </c>
      <c r="C87" s="2">
        <v>160</v>
      </c>
      <c r="D87" s="2">
        <v>160</v>
      </c>
      <c r="E87" s="2">
        <v>155</v>
      </c>
      <c r="F87" s="2">
        <v>165</v>
      </c>
      <c r="G87" s="2">
        <v>168</v>
      </c>
      <c r="H87" s="2">
        <v>177</v>
      </c>
      <c r="I87" s="2">
        <v>157</v>
      </c>
      <c r="J87" s="2">
        <v>159</v>
      </c>
      <c r="K87" s="2">
        <v>163</v>
      </c>
      <c r="L87" s="2">
        <v>155</v>
      </c>
      <c r="M87" s="2">
        <v>166</v>
      </c>
      <c r="N87" s="2">
        <v>162</v>
      </c>
      <c r="O87" s="31">
        <f>SUM(C87:N87)</f>
        <v>1947</v>
      </c>
    </row>
    <row r="88" spans="1:15" ht="14">
      <c r="A88" t="s">
        <v>40</v>
      </c>
      <c r="B88" t="s">
        <v>108</v>
      </c>
      <c r="C88" s="2">
        <v>23.1</v>
      </c>
      <c r="D88" s="2">
        <v>26.400000000000002</v>
      </c>
      <c r="E88" s="2">
        <v>25.3</v>
      </c>
      <c r="F88" s="2">
        <v>27.500000000000004</v>
      </c>
      <c r="G88" s="2">
        <v>25.3</v>
      </c>
      <c r="H88" s="2">
        <v>24.200000000000003</v>
      </c>
      <c r="I88" s="2">
        <v>22</v>
      </c>
      <c r="J88" s="2">
        <v>26.400000000000002</v>
      </c>
      <c r="K88" s="2">
        <v>27.500000000000004</v>
      </c>
      <c r="L88" s="2">
        <v>28.6</v>
      </c>
      <c r="M88" s="2">
        <v>22</v>
      </c>
      <c r="N88" s="2">
        <v>24.200000000000003</v>
      </c>
      <c r="O88" s="31">
        <f>SUM(C88:N88)</f>
        <v>302.5</v>
      </c>
    </row>
    <row r="89" spans="1:15" ht="14">
      <c r="A89" t="s">
        <v>40</v>
      </c>
      <c r="B89" t="s">
        <v>107</v>
      </c>
      <c r="C89" s="2">
        <v>31.5</v>
      </c>
      <c r="D89" s="2">
        <v>31.5</v>
      </c>
      <c r="E89" s="2">
        <v>31.5</v>
      </c>
      <c r="F89" s="2">
        <v>28</v>
      </c>
      <c r="G89" s="2">
        <v>28</v>
      </c>
      <c r="H89" s="2">
        <v>29</v>
      </c>
      <c r="I89" s="2">
        <v>30</v>
      </c>
      <c r="J89" s="2">
        <v>28</v>
      </c>
      <c r="K89" s="2">
        <v>30</v>
      </c>
      <c r="L89" s="2">
        <v>31</v>
      </c>
      <c r="M89" s="2">
        <v>28</v>
      </c>
      <c r="N89" s="2">
        <v>29</v>
      </c>
      <c r="O89" s="31">
        <f>SUM(C89:N89)</f>
        <v>355.5</v>
      </c>
    </row>
    <row r="90" spans="1:15" ht="14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18"/>
    </row>
    <row r="91" spans="1:15" ht="13">
      <c r="A91" t="s">
        <v>40</v>
      </c>
      <c r="B91" t="s">
        <v>0</v>
      </c>
      <c r="C91" s="5">
        <f>SUM(C86:C90)</f>
        <v>589.6</v>
      </c>
      <c r="D91" s="5">
        <f t="shared" ref="D91:N91" si="12">SUM(D86:D90)</f>
        <v>577.9</v>
      </c>
      <c r="E91" s="5">
        <f t="shared" si="12"/>
        <v>586.79999999999995</v>
      </c>
      <c r="F91" s="5">
        <f t="shared" si="12"/>
        <v>595.5</v>
      </c>
      <c r="G91" s="5">
        <f t="shared" si="12"/>
        <v>581.29999999999995</v>
      </c>
      <c r="H91" s="5">
        <f t="shared" si="12"/>
        <v>545.20000000000005</v>
      </c>
      <c r="I91" s="5">
        <f t="shared" si="12"/>
        <v>539</v>
      </c>
      <c r="J91" s="5">
        <f t="shared" si="12"/>
        <v>588.4</v>
      </c>
      <c r="K91" s="5">
        <f t="shared" si="12"/>
        <v>595.5</v>
      </c>
      <c r="L91" s="5">
        <f t="shared" si="12"/>
        <v>604.6</v>
      </c>
      <c r="M91" s="5">
        <f t="shared" si="12"/>
        <v>611</v>
      </c>
      <c r="N91" s="5">
        <f t="shared" si="12"/>
        <v>593.20000000000005</v>
      </c>
      <c r="O91" s="5">
        <f>AVERAGE(O86:O89)</f>
        <v>1752</v>
      </c>
    </row>
    <row r="92" spans="1:15" ht="1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1:15" ht="14">
      <c r="A93" t="s">
        <v>41</v>
      </c>
      <c r="B93" t="s">
        <v>106</v>
      </c>
      <c r="C93" s="2">
        <v>300</v>
      </c>
      <c r="D93" s="2">
        <v>288</v>
      </c>
      <c r="E93" s="2">
        <v>298</v>
      </c>
      <c r="F93" s="2">
        <v>301</v>
      </c>
      <c r="G93" s="2">
        <v>288</v>
      </c>
      <c r="H93" s="2">
        <v>264</v>
      </c>
      <c r="I93" s="2">
        <v>288</v>
      </c>
      <c r="J93" s="2">
        <v>312</v>
      </c>
      <c r="K93" s="2">
        <v>304</v>
      </c>
      <c r="L93" s="2">
        <v>285</v>
      </c>
      <c r="M93" s="2">
        <v>301</v>
      </c>
      <c r="N93" s="2">
        <v>295</v>
      </c>
      <c r="O93" s="30">
        <f>SUM(C93:N93)</f>
        <v>3524</v>
      </c>
    </row>
    <row r="94" spans="1:15" ht="14">
      <c r="A94" t="s">
        <v>41</v>
      </c>
      <c r="B94" t="s">
        <v>105</v>
      </c>
      <c r="C94" s="2">
        <v>192</v>
      </c>
      <c r="D94" s="2">
        <v>178</v>
      </c>
      <c r="E94" s="2">
        <v>190</v>
      </c>
      <c r="F94" s="2">
        <v>198</v>
      </c>
      <c r="G94" s="2">
        <v>192</v>
      </c>
      <c r="H94" s="2">
        <v>199</v>
      </c>
      <c r="I94" s="2">
        <v>198</v>
      </c>
      <c r="J94" s="2">
        <v>186</v>
      </c>
      <c r="K94" s="2">
        <v>191</v>
      </c>
      <c r="L94" s="2">
        <v>192</v>
      </c>
      <c r="M94" s="2">
        <v>200</v>
      </c>
      <c r="N94" s="2">
        <v>188</v>
      </c>
      <c r="O94" s="30">
        <f>SUM(C94:N94)</f>
        <v>2304</v>
      </c>
    </row>
    <row r="95" spans="1:15" ht="14">
      <c r="A95" t="s">
        <v>41</v>
      </c>
      <c r="B95" t="s">
        <v>108</v>
      </c>
      <c r="C95" s="2">
        <v>21</v>
      </c>
      <c r="D95" s="2">
        <v>24</v>
      </c>
      <c r="E95" s="2">
        <v>23</v>
      </c>
      <c r="F95" s="2">
        <v>25</v>
      </c>
      <c r="G95" s="2">
        <v>23</v>
      </c>
      <c r="H95" s="2">
        <v>22</v>
      </c>
      <c r="I95" s="2">
        <v>20</v>
      </c>
      <c r="J95" s="2">
        <v>24</v>
      </c>
      <c r="K95" s="2">
        <v>25</v>
      </c>
      <c r="L95" s="2">
        <v>26</v>
      </c>
      <c r="M95" s="2">
        <v>20</v>
      </c>
      <c r="N95" s="2">
        <v>22</v>
      </c>
      <c r="O95" s="30">
        <f>SUM(C95:N95)</f>
        <v>275</v>
      </c>
    </row>
    <row r="96" spans="1:15" ht="14">
      <c r="A96" t="s">
        <v>41</v>
      </c>
      <c r="B96" t="s">
        <v>107</v>
      </c>
      <c r="C96" s="2">
        <v>24</v>
      </c>
      <c r="D96" s="2">
        <v>26</v>
      </c>
      <c r="E96" s="2">
        <v>25</v>
      </c>
      <c r="F96" s="2">
        <v>27</v>
      </c>
      <c r="G96" s="2">
        <v>21</v>
      </c>
      <c r="H96" s="2">
        <v>24</v>
      </c>
      <c r="I96" s="2">
        <v>25</v>
      </c>
      <c r="J96" s="2">
        <v>27</v>
      </c>
      <c r="K96" s="2">
        <v>29</v>
      </c>
      <c r="L96" s="2">
        <v>30</v>
      </c>
      <c r="M96" s="2">
        <v>27</v>
      </c>
      <c r="N96" s="2">
        <v>26</v>
      </c>
      <c r="O96" s="30">
        <f>SUM(C96:N96)</f>
        <v>311</v>
      </c>
    </row>
    <row r="97" spans="1:15" ht="14">
      <c r="O97" s="18"/>
    </row>
    <row r="98" spans="1:15" ht="13">
      <c r="A98" t="s">
        <v>41</v>
      </c>
      <c r="B98" t="s">
        <v>0</v>
      </c>
      <c r="C98" s="5">
        <f>SUM(C93:C97)</f>
        <v>537</v>
      </c>
      <c r="D98" s="5">
        <f t="shared" ref="D98:N98" si="13">SUM(D93:D97)</f>
        <v>516</v>
      </c>
      <c r="E98" s="5">
        <f t="shared" si="13"/>
        <v>536</v>
      </c>
      <c r="F98" s="5">
        <f t="shared" si="13"/>
        <v>551</v>
      </c>
      <c r="G98" s="5">
        <f t="shared" si="13"/>
        <v>524</v>
      </c>
      <c r="H98" s="5">
        <f t="shared" si="13"/>
        <v>509</v>
      </c>
      <c r="I98" s="5">
        <f t="shared" si="13"/>
        <v>531</v>
      </c>
      <c r="J98" s="5">
        <f t="shared" si="13"/>
        <v>549</v>
      </c>
      <c r="K98" s="5">
        <f t="shared" si="13"/>
        <v>549</v>
      </c>
      <c r="L98" s="5">
        <f t="shared" si="13"/>
        <v>533</v>
      </c>
      <c r="M98" s="5">
        <f t="shared" si="13"/>
        <v>548</v>
      </c>
      <c r="N98" s="5">
        <f t="shared" si="13"/>
        <v>531</v>
      </c>
      <c r="O98" s="5">
        <f>AVERAGE(O93:O96)</f>
        <v>1603.5</v>
      </c>
    </row>
    <row r="100" spans="1:15" ht="14">
      <c r="A100" t="s">
        <v>86</v>
      </c>
      <c r="B100" t="s">
        <v>106</v>
      </c>
      <c r="C100" s="2">
        <v>356.25</v>
      </c>
      <c r="D100" s="2">
        <v>342</v>
      </c>
      <c r="E100" s="2">
        <v>356.25</v>
      </c>
      <c r="F100" s="2">
        <v>356.25</v>
      </c>
      <c r="G100" s="2">
        <v>342</v>
      </c>
      <c r="H100" s="2">
        <v>299.25</v>
      </c>
      <c r="I100" s="2">
        <v>313.5</v>
      </c>
      <c r="J100" s="2">
        <v>356.25</v>
      </c>
      <c r="K100" s="2">
        <v>356.25</v>
      </c>
      <c r="L100" s="2">
        <v>370.5</v>
      </c>
      <c r="M100" s="2">
        <v>375.25</v>
      </c>
      <c r="N100" s="2">
        <v>359.09999999999997</v>
      </c>
      <c r="O100" s="30">
        <f>SUM(C100:N100)</f>
        <v>4182.8500000000004</v>
      </c>
    </row>
    <row r="101" spans="1:15" ht="14">
      <c r="A101" t="s">
        <v>86</v>
      </c>
      <c r="B101" t="s">
        <v>105</v>
      </c>
      <c r="C101" s="2">
        <v>152</v>
      </c>
      <c r="D101" s="2">
        <v>152</v>
      </c>
      <c r="E101" s="2">
        <v>147.25</v>
      </c>
      <c r="F101" s="2">
        <v>156.75</v>
      </c>
      <c r="G101" s="2">
        <v>159.6</v>
      </c>
      <c r="H101" s="2">
        <v>168.15</v>
      </c>
      <c r="I101" s="2">
        <v>149.15</v>
      </c>
      <c r="J101" s="2">
        <v>151.04999999999998</v>
      </c>
      <c r="K101" s="2">
        <v>154.85</v>
      </c>
      <c r="L101" s="2">
        <v>147.25</v>
      </c>
      <c r="M101" s="2">
        <v>157.69999999999999</v>
      </c>
      <c r="N101" s="2">
        <v>153.9</v>
      </c>
      <c r="O101" s="30">
        <f>SUM(C101:N101)</f>
        <v>1849.65</v>
      </c>
    </row>
    <row r="102" spans="1:15" ht="14">
      <c r="A102" t="s">
        <v>86</v>
      </c>
      <c r="B102" t="s">
        <v>108</v>
      </c>
      <c r="C102" s="2">
        <v>21.945</v>
      </c>
      <c r="D102" s="2">
        <v>25.080000000000002</v>
      </c>
      <c r="E102" s="2">
        <v>24.035</v>
      </c>
      <c r="F102" s="2">
        <v>26.125000000000004</v>
      </c>
      <c r="G102" s="2">
        <v>24.035</v>
      </c>
      <c r="H102" s="2">
        <v>22.990000000000002</v>
      </c>
      <c r="I102" s="2">
        <v>20.9</v>
      </c>
      <c r="J102" s="2">
        <v>25.080000000000002</v>
      </c>
      <c r="K102" s="2">
        <v>26.125000000000004</v>
      </c>
      <c r="L102" s="2">
        <v>27.17</v>
      </c>
      <c r="M102" s="2">
        <v>20.9</v>
      </c>
      <c r="N102" s="2">
        <v>22.990000000000002</v>
      </c>
      <c r="O102" s="30">
        <f>SUM(C102:N102)</f>
        <v>287.375</v>
      </c>
    </row>
    <row r="103" spans="1:15" ht="14">
      <c r="A103" t="s">
        <v>86</v>
      </c>
      <c r="B103" t="s">
        <v>107</v>
      </c>
      <c r="C103" s="2">
        <v>29.924999999999997</v>
      </c>
      <c r="D103" s="2">
        <v>29.924999999999997</v>
      </c>
      <c r="E103" s="2">
        <v>29.924999999999997</v>
      </c>
      <c r="F103" s="2">
        <v>26.599999999999998</v>
      </c>
      <c r="G103" s="2">
        <v>26.599999999999998</v>
      </c>
      <c r="H103" s="2">
        <v>27.549999999999997</v>
      </c>
      <c r="I103" s="2">
        <v>28.5</v>
      </c>
      <c r="J103" s="2">
        <v>26.599999999999998</v>
      </c>
      <c r="K103" s="2">
        <v>28.5</v>
      </c>
      <c r="L103" s="2">
        <v>29.45</v>
      </c>
      <c r="M103" s="2">
        <v>26.599999999999998</v>
      </c>
      <c r="N103" s="2">
        <v>27.549999999999997</v>
      </c>
      <c r="O103" s="30">
        <f>SUM(C103:N103)</f>
        <v>337.72500000000002</v>
      </c>
    </row>
    <row r="104" spans="1:15" ht="14">
      <c r="O104" s="18"/>
    </row>
    <row r="105" spans="1:15" ht="13">
      <c r="A105" t="s">
        <v>86</v>
      </c>
      <c r="B105" t="s">
        <v>0</v>
      </c>
      <c r="C105" s="5">
        <f>SUM(C100:C104)</f>
        <v>560.12</v>
      </c>
      <c r="D105" s="5">
        <f t="shared" ref="D105:N105" si="14">SUM(D100:D104)</f>
        <v>549.005</v>
      </c>
      <c r="E105" s="5">
        <f t="shared" si="14"/>
        <v>557.45999999999992</v>
      </c>
      <c r="F105" s="5">
        <f t="shared" si="14"/>
        <v>565.72500000000002</v>
      </c>
      <c r="G105" s="5">
        <f t="shared" si="14"/>
        <v>552.23500000000001</v>
      </c>
      <c r="H105" s="5">
        <f t="shared" si="14"/>
        <v>517.93999999999994</v>
      </c>
      <c r="I105" s="5">
        <f t="shared" si="14"/>
        <v>512.04999999999995</v>
      </c>
      <c r="J105" s="5">
        <f t="shared" si="14"/>
        <v>558.98</v>
      </c>
      <c r="K105" s="5">
        <f t="shared" si="14"/>
        <v>565.72500000000002</v>
      </c>
      <c r="L105" s="5">
        <f t="shared" si="14"/>
        <v>574.37</v>
      </c>
      <c r="M105" s="5">
        <f t="shared" si="14"/>
        <v>580.45000000000005</v>
      </c>
      <c r="N105" s="5">
        <f t="shared" si="14"/>
        <v>563.54</v>
      </c>
      <c r="O105" s="5">
        <f>AVERAGE(O100:O103)</f>
        <v>1664.4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rgb="FF7030A0"/>
  </sheetPr>
  <dimension ref="A1:Q106"/>
  <sheetViews>
    <sheetView topLeftCell="A58" zoomScaleNormal="100" workbookViewId="0">
      <selection activeCell="A16" sqref="A16"/>
    </sheetView>
  </sheetViews>
  <sheetFormatPr defaultRowHeight="12.5"/>
  <cols>
    <col min="1" max="1" width="30.81640625" bestFit="1" customWidth="1"/>
    <col min="3" max="4" width="10.453125" bestFit="1" customWidth="1"/>
    <col min="5" max="5" width="10.7265625" bestFit="1" customWidth="1"/>
    <col min="6" max="8" width="10.453125" bestFit="1" customWidth="1"/>
    <col min="9" max="10" width="10.7265625" bestFit="1" customWidth="1"/>
    <col min="11" max="11" width="10.453125" bestFit="1" customWidth="1"/>
    <col min="12" max="12" width="10.7265625" bestFit="1" customWidth="1"/>
    <col min="13" max="14" width="10.453125" bestFit="1" customWidth="1"/>
    <col min="15" max="15" width="11.54296875" bestFit="1" customWidth="1"/>
    <col min="17" max="17" width="15.1796875" bestFit="1" customWidth="1"/>
  </cols>
  <sheetData>
    <row r="1" spans="1:15" ht="14">
      <c r="A1" s="77" t="s">
        <v>1</v>
      </c>
      <c r="B1" s="77" t="s">
        <v>53</v>
      </c>
      <c r="C1" s="78">
        <v>44562</v>
      </c>
      <c r="D1" s="78">
        <v>44593</v>
      </c>
      <c r="E1" s="78">
        <v>44621</v>
      </c>
      <c r="F1" s="78">
        <v>44652</v>
      </c>
      <c r="G1" s="78">
        <v>44682</v>
      </c>
      <c r="H1" s="78">
        <v>44713</v>
      </c>
      <c r="I1" s="78">
        <v>44743</v>
      </c>
      <c r="J1" s="78">
        <v>44774</v>
      </c>
      <c r="K1" s="78">
        <v>44805</v>
      </c>
      <c r="L1" s="78">
        <v>44835</v>
      </c>
      <c r="M1" s="78">
        <v>44866</v>
      </c>
      <c r="N1" s="78">
        <v>44896</v>
      </c>
      <c r="O1" s="79" t="s">
        <v>0</v>
      </c>
    </row>
    <row r="2" spans="1:15" ht="14">
      <c r="A2" s="23" t="s">
        <v>28</v>
      </c>
      <c r="B2" t="s">
        <v>106</v>
      </c>
      <c r="C2">
        <v>547</v>
      </c>
      <c r="D2">
        <v>562</v>
      </c>
      <c r="E2">
        <v>555</v>
      </c>
      <c r="F2">
        <v>661</v>
      </c>
      <c r="G2">
        <v>576</v>
      </c>
      <c r="H2">
        <v>542</v>
      </c>
      <c r="I2">
        <v>548</v>
      </c>
      <c r="J2">
        <v>586</v>
      </c>
      <c r="K2">
        <v>644</v>
      </c>
      <c r="L2">
        <v>542</v>
      </c>
      <c r="M2">
        <v>536</v>
      </c>
      <c r="N2">
        <v>579</v>
      </c>
      <c r="O2" s="10">
        <f>SUM(C2:N2)</f>
        <v>6878</v>
      </c>
    </row>
    <row r="3" spans="1:15" ht="14">
      <c r="A3" s="23" t="s">
        <v>28</v>
      </c>
      <c r="B3" t="s">
        <v>105</v>
      </c>
      <c r="C3">
        <v>469</v>
      </c>
      <c r="D3">
        <v>436</v>
      </c>
      <c r="E3">
        <v>445</v>
      </c>
      <c r="F3">
        <v>475</v>
      </c>
      <c r="G3">
        <v>426</v>
      </c>
      <c r="H3">
        <v>357</v>
      </c>
      <c r="I3">
        <v>486</v>
      </c>
      <c r="J3">
        <v>524</v>
      </c>
      <c r="K3">
        <v>492</v>
      </c>
      <c r="L3">
        <v>526</v>
      </c>
      <c r="M3">
        <v>496</v>
      </c>
      <c r="N3">
        <v>594</v>
      </c>
      <c r="O3" s="10">
        <f>SUM(C3:N3)</f>
        <v>5726</v>
      </c>
    </row>
    <row r="4" spans="1:15" ht="14">
      <c r="A4" s="23" t="s">
        <v>28</v>
      </c>
      <c r="B4" t="s">
        <v>108</v>
      </c>
      <c r="C4">
        <v>354</v>
      </c>
      <c r="D4">
        <v>264</v>
      </c>
      <c r="E4">
        <v>369</v>
      </c>
      <c r="F4">
        <v>348</v>
      </c>
      <c r="G4">
        <v>379</v>
      </c>
      <c r="H4">
        <v>397</v>
      </c>
      <c r="I4">
        <v>339</v>
      </c>
      <c r="J4">
        <v>349</v>
      </c>
      <c r="K4">
        <v>486</v>
      </c>
      <c r="L4">
        <v>398</v>
      </c>
      <c r="M4">
        <v>346</v>
      </c>
      <c r="N4">
        <v>349</v>
      </c>
      <c r="O4" s="10">
        <f>SUM(C4:N4)</f>
        <v>4378</v>
      </c>
    </row>
    <row r="5" spans="1:15" ht="14">
      <c r="A5" s="23" t="s">
        <v>28</v>
      </c>
      <c r="B5" t="s">
        <v>107</v>
      </c>
      <c r="C5">
        <v>324</v>
      </c>
      <c r="D5">
        <v>315</v>
      </c>
      <c r="E5">
        <v>334</v>
      </c>
      <c r="F5">
        <v>315</v>
      </c>
      <c r="G5">
        <v>316</v>
      </c>
      <c r="H5">
        <v>315</v>
      </c>
      <c r="I5">
        <v>339</v>
      </c>
      <c r="J5">
        <v>411</v>
      </c>
      <c r="K5">
        <v>311</v>
      </c>
      <c r="L5">
        <v>365</v>
      </c>
      <c r="M5">
        <v>315</v>
      </c>
      <c r="N5">
        <v>324</v>
      </c>
      <c r="O5" s="10">
        <f>SUM(C5:N5)</f>
        <v>3984</v>
      </c>
    </row>
    <row r="6" spans="1:15" ht="14">
      <c r="A6" s="11"/>
      <c r="B6" s="8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1:15" ht="14">
      <c r="A7" s="11" t="s">
        <v>28</v>
      </c>
      <c r="B7" s="8" t="s">
        <v>0</v>
      </c>
      <c r="C7" s="15">
        <f>SUM(C2:C6)</f>
        <v>1694</v>
      </c>
      <c r="D7" s="15">
        <f t="shared" ref="D7:O7" si="0">SUM(D2:D6)</f>
        <v>1577</v>
      </c>
      <c r="E7" s="15">
        <f t="shared" si="0"/>
        <v>1703</v>
      </c>
      <c r="F7" s="15">
        <f t="shared" si="0"/>
        <v>1799</v>
      </c>
      <c r="G7" s="15">
        <f t="shared" si="0"/>
        <v>1697</v>
      </c>
      <c r="H7" s="15">
        <f t="shared" si="0"/>
        <v>1611</v>
      </c>
      <c r="I7" s="15">
        <f t="shared" si="0"/>
        <v>1712</v>
      </c>
      <c r="J7" s="15">
        <f t="shared" si="0"/>
        <v>1870</v>
      </c>
      <c r="K7" s="15">
        <f t="shared" si="0"/>
        <v>1933</v>
      </c>
      <c r="L7" s="15">
        <f t="shared" si="0"/>
        <v>1831</v>
      </c>
      <c r="M7" s="15">
        <f t="shared" si="0"/>
        <v>1693</v>
      </c>
      <c r="N7" s="15">
        <f t="shared" si="0"/>
        <v>1846</v>
      </c>
      <c r="O7" s="16">
        <f t="shared" si="0"/>
        <v>20966</v>
      </c>
    </row>
    <row r="8" spans="1:15" ht="14">
      <c r="A8" s="11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 spans="1:15" ht="14">
      <c r="A9" s="23" t="s">
        <v>29</v>
      </c>
      <c r="B9" t="s">
        <v>106</v>
      </c>
      <c r="C9">
        <v>597</v>
      </c>
      <c r="D9">
        <v>589</v>
      </c>
      <c r="E9">
        <v>579</v>
      </c>
      <c r="F9">
        <v>599</v>
      </c>
      <c r="G9">
        <v>678</v>
      </c>
      <c r="H9">
        <v>599</v>
      </c>
      <c r="I9">
        <v>578</v>
      </c>
      <c r="J9">
        <v>558</v>
      </c>
      <c r="K9">
        <v>599</v>
      </c>
      <c r="L9">
        <v>498</v>
      </c>
      <c r="M9">
        <v>595</v>
      </c>
      <c r="N9">
        <v>578</v>
      </c>
      <c r="O9" s="10">
        <f>SUM(C9:N9)</f>
        <v>7047</v>
      </c>
    </row>
    <row r="10" spans="1:15" ht="14">
      <c r="A10" s="23" t="s">
        <v>29</v>
      </c>
      <c r="B10" t="s">
        <v>105</v>
      </c>
      <c r="C10">
        <v>498</v>
      </c>
      <c r="D10">
        <v>488</v>
      </c>
      <c r="E10">
        <v>479</v>
      </c>
      <c r="F10">
        <v>497</v>
      </c>
      <c r="G10">
        <v>492</v>
      </c>
      <c r="H10">
        <v>536</v>
      </c>
      <c r="I10">
        <v>459</v>
      </c>
      <c r="J10">
        <v>483</v>
      </c>
      <c r="K10">
        <v>481</v>
      </c>
      <c r="L10">
        <v>428</v>
      </c>
      <c r="M10">
        <v>465</v>
      </c>
      <c r="N10">
        <v>487</v>
      </c>
      <c r="O10" s="10">
        <f>SUM(C10:N10)</f>
        <v>5793</v>
      </c>
    </row>
    <row r="11" spans="1:15" ht="14">
      <c r="A11" s="23" t="s">
        <v>29</v>
      </c>
      <c r="B11" t="s">
        <v>108</v>
      </c>
      <c r="C11">
        <v>387</v>
      </c>
      <c r="D11">
        <v>349</v>
      </c>
      <c r="E11">
        <v>397</v>
      </c>
      <c r="F11">
        <v>345</v>
      </c>
      <c r="G11">
        <v>369</v>
      </c>
      <c r="H11">
        <v>349</v>
      </c>
      <c r="I11">
        <v>348</v>
      </c>
      <c r="J11">
        <v>400</v>
      </c>
      <c r="K11">
        <v>368</v>
      </c>
      <c r="L11">
        <v>345</v>
      </c>
      <c r="M11">
        <v>396</v>
      </c>
      <c r="N11">
        <v>397</v>
      </c>
      <c r="O11" s="10">
        <f>SUM(C11:N11)</f>
        <v>4450</v>
      </c>
    </row>
    <row r="12" spans="1:15" ht="14">
      <c r="A12" s="23" t="s">
        <v>29</v>
      </c>
      <c r="B12" t="s">
        <v>107</v>
      </c>
      <c r="C12">
        <v>265</v>
      </c>
      <c r="D12">
        <v>279</v>
      </c>
      <c r="E12">
        <v>315</v>
      </c>
      <c r="F12">
        <v>345</v>
      </c>
      <c r="G12">
        <v>299</v>
      </c>
      <c r="H12">
        <v>315</v>
      </c>
      <c r="I12">
        <v>343</v>
      </c>
      <c r="J12">
        <v>342</v>
      </c>
      <c r="K12">
        <v>316</v>
      </c>
      <c r="L12">
        <v>328</v>
      </c>
      <c r="M12">
        <v>345</v>
      </c>
      <c r="N12">
        <v>349</v>
      </c>
      <c r="O12" s="10">
        <f>SUM(C12:N12)</f>
        <v>3841</v>
      </c>
    </row>
    <row r="13" spans="1:15" ht="14">
      <c r="A13" s="11"/>
      <c r="B13" s="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</row>
    <row r="14" spans="1:15" ht="14">
      <c r="A14" s="11" t="s">
        <v>29</v>
      </c>
      <c r="B14" s="8" t="s">
        <v>0</v>
      </c>
      <c r="C14" s="15">
        <f>SUM(C9:C13)</f>
        <v>1747</v>
      </c>
      <c r="D14" s="15">
        <f t="shared" ref="D14:O14" si="1">SUM(D9:D13)</f>
        <v>1705</v>
      </c>
      <c r="E14" s="15">
        <f t="shared" si="1"/>
        <v>1770</v>
      </c>
      <c r="F14" s="15">
        <f t="shared" si="1"/>
        <v>1786</v>
      </c>
      <c r="G14" s="15">
        <f t="shared" si="1"/>
        <v>1838</v>
      </c>
      <c r="H14" s="15">
        <f t="shared" si="1"/>
        <v>1799</v>
      </c>
      <c r="I14" s="15">
        <f t="shared" si="1"/>
        <v>1728</v>
      </c>
      <c r="J14" s="15">
        <f t="shared" si="1"/>
        <v>1783</v>
      </c>
      <c r="K14" s="15">
        <f t="shared" si="1"/>
        <v>1764</v>
      </c>
      <c r="L14" s="15">
        <f t="shared" si="1"/>
        <v>1599</v>
      </c>
      <c r="M14" s="15">
        <f t="shared" si="1"/>
        <v>1801</v>
      </c>
      <c r="N14" s="15">
        <f t="shared" si="1"/>
        <v>1811</v>
      </c>
      <c r="O14" s="16">
        <f t="shared" si="1"/>
        <v>21131</v>
      </c>
    </row>
    <row r="15" spans="1:15" ht="14">
      <c r="A15" s="11"/>
      <c r="B15" s="8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6"/>
    </row>
    <row r="16" spans="1:15" ht="14">
      <c r="A16" s="64" t="s">
        <v>93</v>
      </c>
      <c r="B16" t="s">
        <v>106</v>
      </c>
      <c r="C16" s="66">
        <v>563.41</v>
      </c>
      <c r="D16" s="66">
        <v>578.86</v>
      </c>
      <c r="E16" s="66">
        <v>571.65</v>
      </c>
      <c r="F16" s="66">
        <v>680.83</v>
      </c>
      <c r="G16" s="66">
        <v>593.28</v>
      </c>
      <c r="H16" s="66">
        <v>558.26</v>
      </c>
      <c r="I16" s="66">
        <v>564.44000000000005</v>
      </c>
      <c r="J16" s="66">
        <v>603.58000000000004</v>
      </c>
      <c r="K16" s="66">
        <v>663.32</v>
      </c>
      <c r="L16" s="66">
        <v>558.26</v>
      </c>
      <c r="M16" s="66">
        <v>552.08000000000004</v>
      </c>
      <c r="N16" s="66">
        <v>596.37</v>
      </c>
      <c r="O16" s="10">
        <f>SUM(C16:N16)</f>
        <v>7084.3399999999992</v>
      </c>
    </row>
    <row r="17" spans="1:15" ht="14">
      <c r="A17" s="64" t="s">
        <v>93</v>
      </c>
      <c r="B17" t="s">
        <v>105</v>
      </c>
      <c r="C17" s="66">
        <v>483.07</v>
      </c>
      <c r="D17" s="66">
        <v>449.08</v>
      </c>
      <c r="E17" s="66">
        <v>458.35</v>
      </c>
      <c r="F17" s="66">
        <v>489.25</v>
      </c>
      <c r="G17" s="66">
        <v>438.78000000000003</v>
      </c>
      <c r="H17" s="66">
        <v>367.71000000000004</v>
      </c>
      <c r="I17" s="66">
        <v>500.58000000000004</v>
      </c>
      <c r="J17" s="66">
        <v>539.72</v>
      </c>
      <c r="K17" s="66">
        <v>506.76</v>
      </c>
      <c r="L17" s="66">
        <v>541.78</v>
      </c>
      <c r="M17" s="66">
        <v>510.88</v>
      </c>
      <c r="N17" s="66">
        <v>611.82000000000005</v>
      </c>
      <c r="O17" s="10">
        <f>SUM(C17:N17)</f>
        <v>5897.78</v>
      </c>
    </row>
    <row r="18" spans="1:15" ht="14">
      <c r="A18" s="64" t="s">
        <v>93</v>
      </c>
      <c r="B18" t="s">
        <v>108</v>
      </c>
      <c r="C18" s="66">
        <v>364.62</v>
      </c>
      <c r="D18" s="66">
        <v>271.92</v>
      </c>
      <c r="E18" s="66">
        <v>380.07</v>
      </c>
      <c r="F18" s="66">
        <v>358.44</v>
      </c>
      <c r="G18" s="66">
        <v>390.37</v>
      </c>
      <c r="H18" s="66">
        <v>408.91</v>
      </c>
      <c r="I18" s="66">
        <v>349.17</v>
      </c>
      <c r="J18" s="66">
        <v>359.47</v>
      </c>
      <c r="K18" s="66">
        <v>500.58000000000004</v>
      </c>
      <c r="L18" s="66">
        <v>409.94</v>
      </c>
      <c r="M18" s="66">
        <v>356.38</v>
      </c>
      <c r="N18" s="66">
        <v>359.47</v>
      </c>
      <c r="O18" s="10">
        <f>SUM(C18:N18)</f>
        <v>4509.34</v>
      </c>
    </row>
    <row r="19" spans="1:15" ht="14">
      <c r="A19" s="64" t="s">
        <v>93</v>
      </c>
      <c r="B19" t="s">
        <v>107</v>
      </c>
      <c r="C19" s="66">
        <v>333.72</v>
      </c>
      <c r="D19" s="66">
        <v>324.45</v>
      </c>
      <c r="E19" s="66">
        <v>344.02</v>
      </c>
      <c r="F19" s="66">
        <v>324.45</v>
      </c>
      <c r="G19" s="66">
        <v>325.48</v>
      </c>
      <c r="H19" s="66">
        <v>324.45</v>
      </c>
      <c r="I19" s="66">
        <v>349.17</v>
      </c>
      <c r="J19" s="66">
        <v>423.33</v>
      </c>
      <c r="K19" s="66">
        <v>320.33</v>
      </c>
      <c r="L19" s="66">
        <v>375.95</v>
      </c>
      <c r="M19" s="66">
        <v>324.45</v>
      </c>
      <c r="N19" s="66">
        <v>333.72</v>
      </c>
      <c r="O19" s="10">
        <f>SUM(C19:N19)</f>
        <v>4103.5199999999995</v>
      </c>
    </row>
    <row r="20" spans="1:15" ht="14">
      <c r="A20" s="11"/>
      <c r="B20" s="8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4"/>
    </row>
    <row r="21" spans="1:15" ht="14">
      <c r="A21" s="64" t="s">
        <v>93</v>
      </c>
      <c r="B21" s="8" t="s">
        <v>0</v>
      </c>
      <c r="C21" s="15">
        <f>SUM(C16:C20)</f>
        <v>1744.82</v>
      </c>
      <c r="D21" s="15">
        <f t="shared" ref="D21:N21" si="2">SUM(D16:D20)</f>
        <v>1624.3100000000002</v>
      </c>
      <c r="E21" s="15">
        <f t="shared" si="2"/>
        <v>1754.09</v>
      </c>
      <c r="F21" s="15">
        <f t="shared" si="2"/>
        <v>1852.97</v>
      </c>
      <c r="G21" s="15">
        <f t="shared" si="2"/>
        <v>1747.9099999999999</v>
      </c>
      <c r="H21" s="15">
        <f t="shared" si="2"/>
        <v>1659.3300000000002</v>
      </c>
      <c r="I21" s="15">
        <f t="shared" si="2"/>
        <v>1763.3600000000001</v>
      </c>
      <c r="J21" s="15">
        <f t="shared" si="2"/>
        <v>1926.1000000000001</v>
      </c>
      <c r="K21" s="15">
        <f t="shared" si="2"/>
        <v>1990.9899999999998</v>
      </c>
      <c r="L21" s="15">
        <f t="shared" si="2"/>
        <v>1885.93</v>
      </c>
      <c r="M21" s="15">
        <f t="shared" si="2"/>
        <v>1743.7900000000002</v>
      </c>
      <c r="N21" s="15">
        <f t="shared" si="2"/>
        <v>1901.38</v>
      </c>
      <c r="O21" s="16">
        <f t="shared" ref="O21" si="3">SUM(O16:O20)</f>
        <v>21594.98</v>
      </c>
    </row>
    <row r="22" spans="1:15" ht="14">
      <c r="A22" s="11"/>
      <c r="B22" s="8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</row>
    <row r="23" spans="1:15" ht="14">
      <c r="A23" s="23" t="s">
        <v>31</v>
      </c>
      <c r="B23" t="s">
        <v>106</v>
      </c>
      <c r="C23">
        <v>16</v>
      </c>
      <c r="D23">
        <v>18</v>
      </c>
      <c r="E23">
        <v>12</v>
      </c>
      <c r="F23">
        <v>15</v>
      </c>
      <c r="G23">
        <v>16</v>
      </c>
      <c r="H23">
        <v>10</v>
      </c>
      <c r="I23">
        <v>14</v>
      </c>
      <c r="J23">
        <v>11</v>
      </c>
      <c r="K23">
        <v>11</v>
      </c>
      <c r="L23">
        <v>9</v>
      </c>
      <c r="M23">
        <v>12</v>
      </c>
      <c r="N23">
        <v>14</v>
      </c>
      <c r="O23" s="73">
        <f>AVERAGE(C23:N23)</f>
        <v>13.166666666666666</v>
      </c>
    </row>
    <row r="24" spans="1:15" ht="14">
      <c r="A24" s="23" t="s">
        <v>31</v>
      </c>
      <c r="B24" t="s">
        <v>105</v>
      </c>
      <c r="C24">
        <v>5</v>
      </c>
      <c r="D24">
        <v>8</v>
      </c>
      <c r="E24">
        <v>5</v>
      </c>
      <c r="F24">
        <v>4</v>
      </c>
      <c r="G24">
        <v>9</v>
      </c>
      <c r="H24">
        <v>8</v>
      </c>
      <c r="I24">
        <v>7</v>
      </c>
      <c r="J24">
        <v>7</v>
      </c>
      <c r="K24">
        <v>11</v>
      </c>
      <c r="L24">
        <v>9</v>
      </c>
      <c r="M24">
        <v>12</v>
      </c>
      <c r="N24">
        <v>10</v>
      </c>
      <c r="O24" s="73">
        <f>AVERAGE(C24:N24)</f>
        <v>7.916666666666667</v>
      </c>
    </row>
    <row r="25" spans="1:15" ht="14">
      <c r="A25" s="23" t="s">
        <v>31</v>
      </c>
      <c r="B25" t="s">
        <v>108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3</v>
      </c>
      <c r="J25">
        <v>3</v>
      </c>
      <c r="K25">
        <v>4</v>
      </c>
      <c r="L25">
        <v>4</v>
      </c>
      <c r="M25">
        <v>4</v>
      </c>
      <c r="N25">
        <v>4</v>
      </c>
      <c r="O25" s="73">
        <f>AVERAGE(C25:N25)</f>
        <v>3.8333333333333335</v>
      </c>
    </row>
    <row r="26" spans="1:15" ht="14">
      <c r="A26" s="23" t="s">
        <v>31</v>
      </c>
      <c r="B26" t="s">
        <v>107</v>
      </c>
      <c r="C26">
        <v>7</v>
      </c>
      <c r="D26">
        <v>6</v>
      </c>
      <c r="E26">
        <v>7</v>
      </c>
      <c r="F26">
        <v>5</v>
      </c>
      <c r="G26">
        <v>5</v>
      </c>
      <c r="H26">
        <v>3</v>
      </c>
      <c r="I26">
        <v>2</v>
      </c>
      <c r="J26">
        <v>3</v>
      </c>
      <c r="K26">
        <v>3</v>
      </c>
      <c r="L26">
        <v>3</v>
      </c>
      <c r="M26">
        <v>3</v>
      </c>
      <c r="N26">
        <v>3</v>
      </c>
      <c r="O26" s="73">
        <f>AVERAGE(C26:N26)</f>
        <v>4.166666666666667</v>
      </c>
    </row>
    <row r="27" spans="1:15" ht="14">
      <c r="O27" s="73"/>
    </row>
    <row r="28" spans="1:15" ht="13">
      <c r="A28" t="s">
        <v>31</v>
      </c>
      <c r="B28" s="5" t="s">
        <v>0</v>
      </c>
      <c r="C28" s="45">
        <f>AVERAGE(C23:C26)</f>
        <v>8</v>
      </c>
      <c r="D28" s="45">
        <f t="shared" ref="D28:O28" si="4">AVERAGE(D23:D26)</f>
        <v>9</v>
      </c>
      <c r="E28" s="45">
        <f t="shared" si="4"/>
        <v>7</v>
      </c>
      <c r="F28" s="45">
        <f t="shared" si="4"/>
        <v>7</v>
      </c>
      <c r="G28" s="45">
        <f t="shared" si="4"/>
        <v>8.5</v>
      </c>
      <c r="H28" s="45">
        <f t="shared" si="4"/>
        <v>6.25</v>
      </c>
      <c r="I28" s="45">
        <f t="shared" si="4"/>
        <v>6.5</v>
      </c>
      <c r="J28" s="45">
        <f t="shared" si="4"/>
        <v>6</v>
      </c>
      <c r="K28" s="45">
        <f t="shared" si="4"/>
        <v>7.25</v>
      </c>
      <c r="L28" s="45">
        <f t="shared" si="4"/>
        <v>6.25</v>
      </c>
      <c r="M28" s="45">
        <f t="shared" si="4"/>
        <v>7.75</v>
      </c>
      <c r="N28" s="45">
        <f t="shared" si="4"/>
        <v>7.75</v>
      </c>
      <c r="O28" s="45">
        <f t="shared" si="4"/>
        <v>7.270833333333333</v>
      </c>
    </row>
    <row r="29" spans="1:15" ht="14">
      <c r="A29" s="11"/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</row>
    <row r="30" spans="1:15" ht="14">
      <c r="A30" s="23" t="s">
        <v>32</v>
      </c>
      <c r="B30" t="s">
        <v>106</v>
      </c>
      <c r="C30">
        <v>17</v>
      </c>
      <c r="D30">
        <v>18</v>
      </c>
      <c r="E30">
        <v>12</v>
      </c>
      <c r="F30">
        <v>16</v>
      </c>
      <c r="G30">
        <v>17</v>
      </c>
      <c r="H30">
        <v>10</v>
      </c>
      <c r="I30">
        <v>15</v>
      </c>
      <c r="J30">
        <v>12</v>
      </c>
      <c r="K30">
        <v>12</v>
      </c>
      <c r="L30">
        <v>9</v>
      </c>
      <c r="M30">
        <v>13</v>
      </c>
      <c r="N30">
        <v>15</v>
      </c>
      <c r="O30" s="18">
        <f>AVERAGE(C30:N30)</f>
        <v>13.833333333333334</v>
      </c>
    </row>
    <row r="31" spans="1:15" ht="14">
      <c r="A31" s="23" t="s">
        <v>32</v>
      </c>
      <c r="B31" t="s">
        <v>105</v>
      </c>
      <c r="C31">
        <v>6</v>
      </c>
      <c r="D31">
        <v>9</v>
      </c>
      <c r="E31">
        <v>6</v>
      </c>
      <c r="F31">
        <v>5</v>
      </c>
      <c r="G31">
        <v>10</v>
      </c>
      <c r="H31">
        <v>10</v>
      </c>
      <c r="I31">
        <v>9</v>
      </c>
      <c r="J31">
        <v>9</v>
      </c>
      <c r="K31">
        <v>11</v>
      </c>
      <c r="L31">
        <v>8</v>
      </c>
      <c r="M31">
        <v>15</v>
      </c>
      <c r="N31">
        <v>11</v>
      </c>
      <c r="O31" s="18">
        <f>AVERAGE(C31:N31)</f>
        <v>9.0833333333333339</v>
      </c>
    </row>
    <row r="32" spans="1:15" ht="14">
      <c r="A32" s="23" t="s">
        <v>32</v>
      </c>
      <c r="B32" t="s">
        <v>108</v>
      </c>
      <c r="C32">
        <v>4</v>
      </c>
      <c r="D32">
        <v>5</v>
      </c>
      <c r="E32">
        <v>5</v>
      </c>
      <c r="F32">
        <v>5</v>
      </c>
      <c r="G32">
        <v>4</v>
      </c>
      <c r="H32">
        <v>6</v>
      </c>
      <c r="I32">
        <v>3</v>
      </c>
      <c r="J32">
        <v>3</v>
      </c>
      <c r="K32">
        <v>3</v>
      </c>
      <c r="L32">
        <v>4</v>
      </c>
      <c r="M32">
        <v>5</v>
      </c>
      <c r="N32">
        <v>4</v>
      </c>
      <c r="O32" s="18">
        <f>AVERAGE(C32:N32)</f>
        <v>4.25</v>
      </c>
    </row>
    <row r="33" spans="1:17" ht="14">
      <c r="A33" s="23" t="s">
        <v>32</v>
      </c>
      <c r="B33" t="s">
        <v>107</v>
      </c>
      <c r="C33">
        <v>8</v>
      </c>
      <c r="D33">
        <v>8</v>
      </c>
      <c r="E33">
        <v>8</v>
      </c>
      <c r="F33">
        <v>7</v>
      </c>
      <c r="G33">
        <v>8</v>
      </c>
      <c r="H33">
        <v>9</v>
      </c>
      <c r="I33">
        <v>4</v>
      </c>
      <c r="J33">
        <v>4</v>
      </c>
      <c r="K33">
        <v>6</v>
      </c>
      <c r="L33">
        <v>5</v>
      </c>
      <c r="M33">
        <v>5</v>
      </c>
      <c r="N33">
        <v>5</v>
      </c>
      <c r="O33" s="18">
        <f>AVERAGE(C33:N33)</f>
        <v>6.416666666666667</v>
      </c>
    </row>
    <row r="34" spans="1:17" ht="14">
      <c r="O34" s="18"/>
    </row>
    <row r="35" spans="1:17" ht="13">
      <c r="A35" t="s">
        <v>32</v>
      </c>
      <c r="B35" s="5" t="s">
        <v>0</v>
      </c>
      <c r="C35" s="45">
        <f>AVERAGE(C30:C33)</f>
        <v>8.75</v>
      </c>
      <c r="D35" s="45">
        <f t="shared" ref="D35:O35" si="5">AVERAGE(D30:D33)</f>
        <v>10</v>
      </c>
      <c r="E35" s="45">
        <f t="shared" si="5"/>
        <v>7.75</v>
      </c>
      <c r="F35" s="45">
        <f t="shared" si="5"/>
        <v>8.25</v>
      </c>
      <c r="G35" s="45">
        <f t="shared" si="5"/>
        <v>9.75</v>
      </c>
      <c r="H35" s="45">
        <f t="shared" si="5"/>
        <v>8.75</v>
      </c>
      <c r="I35" s="45">
        <f t="shared" si="5"/>
        <v>7.75</v>
      </c>
      <c r="J35" s="45">
        <f t="shared" si="5"/>
        <v>7</v>
      </c>
      <c r="K35" s="45">
        <f t="shared" si="5"/>
        <v>8</v>
      </c>
      <c r="L35" s="45">
        <f t="shared" si="5"/>
        <v>6.5</v>
      </c>
      <c r="M35" s="45">
        <f t="shared" si="5"/>
        <v>9.5</v>
      </c>
      <c r="N35" s="45">
        <f t="shared" si="5"/>
        <v>8.75</v>
      </c>
      <c r="O35" s="45">
        <f t="shared" si="5"/>
        <v>8.3958333333333339</v>
      </c>
    </row>
    <row r="36" spans="1:17" ht="13">
      <c r="B36" s="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</row>
    <row r="37" spans="1:17" ht="14">
      <c r="A37" s="64" t="s">
        <v>92</v>
      </c>
      <c r="B37" t="s">
        <v>106</v>
      </c>
      <c r="C37" s="67">
        <v>15.36</v>
      </c>
      <c r="D37" s="67">
        <v>17.28</v>
      </c>
      <c r="E37" s="67">
        <v>11.52</v>
      </c>
      <c r="F37" s="67">
        <v>14.399999999999999</v>
      </c>
      <c r="G37" s="67">
        <v>15.36</v>
      </c>
      <c r="H37" s="67">
        <v>9.6</v>
      </c>
      <c r="I37" s="67">
        <v>13.44</v>
      </c>
      <c r="J37" s="67">
        <v>10.559999999999999</v>
      </c>
      <c r="K37" s="67">
        <v>10.559999999999999</v>
      </c>
      <c r="L37" s="67">
        <v>8.64</v>
      </c>
      <c r="M37" s="67">
        <v>11.52</v>
      </c>
      <c r="N37" s="67">
        <v>13.44</v>
      </c>
      <c r="O37" s="18">
        <f>AVERAGE(C37:N37)</f>
        <v>12.639999999999999</v>
      </c>
    </row>
    <row r="38" spans="1:17" ht="14">
      <c r="A38" s="64" t="s">
        <v>92</v>
      </c>
      <c r="B38" t="s">
        <v>105</v>
      </c>
      <c r="C38" s="67">
        <v>4.8</v>
      </c>
      <c r="D38" s="67">
        <v>7.68</v>
      </c>
      <c r="E38" s="67">
        <v>4.8</v>
      </c>
      <c r="F38" s="67">
        <v>3.84</v>
      </c>
      <c r="G38" s="67">
        <v>8.64</v>
      </c>
      <c r="H38" s="67">
        <v>7.68</v>
      </c>
      <c r="I38" s="67">
        <v>6.72</v>
      </c>
      <c r="J38" s="67">
        <v>6.72</v>
      </c>
      <c r="K38" s="67">
        <v>10.559999999999999</v>
      </c>
      <c r="L38" s="67">
        <v>8.64</v>
      </c>
      <c r="M38" s="67">
        <v>11.52</v>
      </c>
      <c r="N38" s="67">
        <v>9.6</v>
      </c>
      <c r="O38" s="18">
        <f>AVERAGE(C38:N38)</f>
        <v>7.5999999999999988</v>
      </c>
    </row>
    <row r="39" spans="1:17" ht="14">
      <c r="A39" s="64" t="s">
        <v>92</v>
      </c>
      <c r="B39" t="s">
        <v>108</v>
      </c>
      <c r="C39" s="67">
        <v>3.84</v>
      </c>
      <c r="D39" s="67">
        <v>3.84</v>
      </c>
      <c r="E39" s="67">
        <v>3.84</v>
      </c>
      <c r="F39" s="67">
        <v>3.84</v>
      </c>
      <c r="G39" s="67">
        <v>3.84</v>
      </c>
      <c r="H39" s="67">
        <v>3.84</v>
      </c>
      <c r="I39" s="67">
        <v>2.88</v>
      </c>
      <c r="J39" s="67">
        <v>2.88</v>
      </c>
      <c r="K39" s="67">
        <v>3.84</v>
      </c>
      <c r="L39" s="67">
        <v>3.84</v>
      </c>
      <c r="M39" s="67">
        <v>3.84</v>
      </c>
      <c r="N39" s="67">
        <v>3.84</v>
      </c>
      <c r="O39" s="18">
        <f>AVERAGE(C39:N39)</f>
        <v>3.680000000000001</v>
      </c>
    </row>
    <row r="40" spans="1:17" ht="14">
      <c r="A40" s="64" t="s">
        <v>92</v>
      </c>
      <c r="B40" t="s">
        <v>107</v>
      </c>
      <c r="C40" s="67">
        <v>6.72</v>
      </c>
      <c r="D40" s="67">
        <v>5.76</v>
      </c>
      <c r="E40" s="67">
        <v>6.72</v>
      </c>
      <c r="F40" s="67">
        <v>4.8</v>
      </c>
      <c r="G40" s="67">
        <v>4.8</v>
      </c>
      <c r="H40" s="67">
        <v>2.88</v>
      </c>
      <c r="I40" s="67">
        <v>1.92</v>
      </c>
      <c r="J40" s="67">
        <v>2.88</v>
      </c>
      <c r="K40" s="67">
        <v>2.88</v>
      </c>
      <c r="L40" s="67">
        <v>2.88</v>
      </c>
      <c r="M40" s="67">
        <v>2.88</v>
      </c>
      <c r="N40" s="67">
        <v>2.88</v>
      </c>
      <c r="O40" s="18">
        <f>AVERAGE(C40:N40)</f>
        <v>4.0000000000000009</v>
      </c>
    </row>
    <row r="41" spans="1:17" ht="14"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18"/>
    </row>
    <row r="42" spans="1:17" ht="14">
      <c r="A42" s="64" t="s">
        <v>92</v>
      </c>
      <c r="B42" t="s">
        <v>0</v>
      </c>
      <c r="C42" s="45">
        <f>AVERAGE(C37:C40)</f>
        <v>7.68</v>
      </c>
      <c r="D42" s="45">
        <f t="shared" ref="D42:N42" si="6">AVERAGE(D37:D40)</f>
        <v>8.64</v>
      </c>
      <c r="E42" s="45">
        <f t="shared" si="6"/>
        <v>6.72</v>
      </c>
      <c r="F42" s="45">
        <f t="shared" si="6"/>
        <v>6.72</v>
      </c>
      <c r="G42" s="45">
        <f t="shared" si="6"/>
        <v>8.16</v>
      </c>
      <c r="H42" s="45">
        <f t="shared" si="6"/>
        <v>6</v>
      </c>
      <c r="I42" s="45">
        <f t="shared" si="6"/>
        <v>6.24</v>
      </c>
      <c r="J42" s="45">
        <f t="shared" si="6"/>
        <v>5.7599999999999989</v>
      </c>
      <c r="K42" s="45">
        <f t="shared" si="6"/>
        <v>6.9599999999999991</v>
      </c>
      <c r="L42" s="45">
        <f t="shared" si="6"/>
        <v>6</v>
      </c>
      <c r="M42" s="45">
        <f t="shared" si="6"/>
        <v>7.4399999999999995</v>
      </c>
      <c r="N42" s="45">
        <f t="shared" si="6"/>
        <v>7.4399999999999995</v>
      </c>
      <c r="O42" s="45">
        <f t="shared" ref="O42" si="7">AVERAGE(O37:O40)</f>
        <v>6.9799999999999995</v>
      </c>
    </row>
    <row r="43" spans="1:17" ht="1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45"/>
    </row>
    <row r="44" spans="1:17" ht="14">
      <c r="A44" s="35" t="s">
        <v>63</v>
      </c>
      <c r="B44" t="s">
        <v>106</v>
      </c>
      <c r="C44" s="1">
        <f>Finance!C16/Operations!C2</f>
        <v>1277.1663619744058</v>
      </c>
      <c r="D44" s="1">
        <f>Finance!D16/Operations!D2</f>
        <v>1273.3487544483985</v>
      </c>
      <c r="E44" s="1">
        <f>Finance!E16/Operations!E2</f>
        <v>1287.3783783783783</v>
      </c>
      <c r="F44" s="1">
        <f>Finance!F16/Operations!F2</f>
        <v>1046.6565809379729</v>
      </c>
      <c r="G44" s="1">
        <f>Finance!G16/Operations!G2</f>
        <v>1119.0538194444443</v>
      </c>
      <c r="H44" s="1">
        <f>Finance!H16/Operations!H2</f>
        <v>1200.6678966789668</v>
      </c>
      <c r="I44" s="1">
        <f>Finance!I16/Operations!I2</f>
        <v>1127.713503649635</v>
      </c>
      <c r="J44" s="1">
        <f>Finance!J16/Operations!J2</f>
        <v>959.24914675767923</v>
      </c>
      <c r="K44" s="1">
        <f>Finance!K16/Operations!K2</f>
        <v>900.71428571428567</v>
      </c>
      <c r="L44" s="1">
        <f>Finance!L16/Operations!L2</f>
        <v>1049.0885608856088</v>
      </c>
      <c r="M44" s="1">
        <f>Finance!M16/Operations!M2</f>
        <v>1190.4216417910447</v>
      </c>
      <c r="N44" s="1">
        <f>Finance!N16/Operations!N2</f>
        <v>1101.5371329879101</v>
      </c>
      <c r="O44" s="1">
        <f>Finance!O16/Operations!O2</f>
        <v>1122.4968013957546</v>
      </c>
    </row>
    <row r="45" spans="1:17" ht="14">
      <c r="A45" s="35" t="s">
        <v>63</v>
      </c>
      <c r="B45" t="s">
        <v>105</v>
      </c>
      <c r="C45" s="1">
        <f>Finance!C17/Operations!C3</f>
        <v>1488.9680170575693</v>
      </c>
      <c r="D45" s="1">
        <f>Finance!D17/Operations!D3</f>
        <v>1666.1284403669724</v>
      </c>
      <c r="E45" s="1">
        <f>Finance!E17/Operations!E3</f>
        <v>1659.6179775280898</v>
      </c>
      <c r="F45" s="1">
        <f>Finance!F17/Operations!F3</f>
        <v>1447.4021052631579</v>
      </c>
      <c r="G45" s="1">
        <f>Finance!G17/Operations!G3</f>
        <v>1677.2183098591549</v>
      </c>
      <c r="H45" s="1">
        <f>Finance!H17/Operations!H3</f>
        <v>2083.2717086834732</v>
      </c>
      <c r="I45" s="1">
        <f>Finance!I17/Operations!I3</f>
        <v>1670.9547325102881</v>
      </c>
      <c r="J45" s="1">
        <f>Finance!J17/Operations!J3</f>
        <v>1609.1221374045801</v>
      </c>
      <c r="K45" s="1">
        <f>Finance!K17/Operations!K3</f>
        <v>1609.7662601626016</v>
      </c>
      <c r="L45" s="1">
        <f>Finance!L17/Operations!L3</f>
        <v>1494.8859315589355</v>
      </c>
      <c r="M45" s="1">
        <f>Finance!M17/Operations!M3</f>
        <v>1722.7278225806451</v>
      </c>
      <c r="N45" s="1">
        <f>Finance!N17/Operations!N3</f>
        <v>1517.7676767676767</v>
      </c>
      <c r="O45" s="1">
        <f>Finance!O17/Operations!O3</f>
        <v>1623.9317149842823</v>
      </c>
    </row>
    <row r="46" spans="1:17" ht="14">
      <c r="A46" s="35" t="s">
        <v>63</v>
      </c>
      <c r="B46" t="s">
        <v>108</v>
      </c>
      <c r="C46" s="1">
        <f>Finance!C18/Operations!C4</f>
        <v>1141.8785310734463</v>
      </c>
      <c r="D46" s="1">
        <f>Finance!D18/Operations!D4</f>
        <v>1482.280303030303</v>
      </c>
      <c r="E46" s="1">
        <f>Finance!E18/Operations!E4</f>
        <v>1042.1680216802167</v>
      </c>
      <c r="F46" s="1">
        <f>Finance!F18/Operations!F4</f>
        <v>1149.33908045977</v>
      </c>
      <c r="G46" s="1">
        <f>Finance!G18/Operations!G4</f>
        <v>1118.0791556728232</v>
      </c>
      <c r="H46" s="1">
        <f>Finance!H18/Operations!H4</f>
        <v>980.25188916876573</v>
      </c>
      <c r="I46" s="1">
        <f>Finance!I18/Operations!I4</f>
        <v>1079.3038348082596</v>
      </c>
      <c r="J46" s="1">
        <f>Finance!J18/Operations!J4</f>
        <v>984.97994269340973</v>
      </c>
      <c r="K46" s="1">
        <f>Finance!K18/Operations!K4</f>
        <v>766.61934156378595</v>
      </c>
      <c r="L46" s="1">
        <f>Finance!L18/Operations!L4</f>
        <v>999.5175879396985</v>
      </c>
      <c r="M46" s="1">
        <f>Finance!M18/Operations!M4</f>
        <v>1124.7398843930637</v>
      </c>
      <c r="N46" s="1">
        <f>Finance!N18/Operations!N4</f>
        <v>1170.8252148997135</v>
      </c>
      <c r="O46" s="1">
        <f>Finance!O18/Operations!O4</f>
        <v>1066.8784833257196</v>
      </c>
      <c r="Q46" s="58"/>
    </row>
    <row r="47" spans="1:17" ht="14">
      <c r="A47" s="35" t="s">
        <v>63</v>
      </c>
      <c r="B47" t="s">
        <v>107</v>
      </c>
      <c r="C47" s="1">
        <f>Finance!C19/Operations!C5</f>
        <v>1571.3117283950617</v>
      </c>
      <c r="D47" s="1">
        <f>Finance!D19/Operations!D5</f>
        <v>1571.7396825396825</v>
      </c>
      <c r="E47" s="1">
        <f>Finance!E19/Operations!E5</f>
        <v>1458.8473053892214</v>
      </c>
      <c r="F47" s="1">
        <f>Finance!F19/Operations!F5</f>
        <v>1482.5142857142857</v>
      </c>
      <c r="G47" s="1">
        <f>Finance!G19/Operations!G5</f>
        <v>1555.7753164556962</v>
      </c>
      <c r="H47" s="1">
        <f>Finance!H19/Operations!H5</f>
        <v>1468.7873015873015</v>
      </c>
      <c r="I47" s="1">
        <f>Finance!I19/Operations!I5</f>
        <v>1263.575221238938</v>
      </c>
      <c r="J47" s="1">
        <f>Finance!J19/Operations!J5</f>
        <v>952.12165450121654</v>
      </c>
      <c r="K47" s="1">
        <f>Finance!K19/Operations!K5</f>
        <v>1205.170418006431</v>
      </c>
      <c r="L47" s="1">
        <f>Finance!L19/Operations!L5</f>
        <v>1083.9616438356165</v>
      </c>
      <c r="M47" s="1">
        <f>Finance!M19/Operations!M5</f>
        <v>1246.5269841269842</v>
      </c>
      <c r="N47" s="1">
        <f>Finance!N19/Operations!N5</f>
        <v>1267.8395061728395</v>
      </c>
      <c r="O47" s="1">
        <f>Finance!O19/Operations!O5</f>
        <v>1331.9043674698796</v>
      </c>
    </row>
    <row r="48" spans="1:17" ht="14"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4"/>
    </row>
    <row r="49" spans="1:15" ht="13">
      <c r="A49" t="s">
        <v>63</v>
      </c>
      <c r="B49" s="5" t="s">
        <v>0</v>
      </c>
      <c r="C49" s="1">
        <f>Finance!C21/Operations!C7</f>
        <v>1363.793388429752</v>
      </c>
      <c r="D49" s="1">
        <f>Finance!D21/Operations!D7</f>
        <v>1476.5212428662016</v>
      </c>
      <c r="E49" s="1">
        <f>Finance!E21/Operations!E7</f>
        <v>1365.1438637698179</v>
      </c>
      <c r="F49" s="1">
        <f>Finance!F21/Operations!F7</f>
        <v>1248.6481378543635</v>
      </c>
      <c r="G49" s="1">
        <f>Finance!G21/Operations!G7</f>
        <v>1340.2751915144372</v>
      </c>
      <c r="H49" s="1">
        <f>Finance!H21/Operations!H7</f>
        <v>1394.3625077591557</v>
      </c>
      <c r="I49" s="1">
        <f>Finance!I21/Operations!I7</f>
        <v>1299.2447429906542</v>
      </c>
      <c r="J49" s="1">
        <f>Finance!J21/Operations!J7</f>
        <v>1144.5882352941176</v>
      </c>
      <c r="K49" s="1">
        <f>Finance!K21/Operations!K7</f>
        <v>1096.4562855664769</v>
      </c>
      <c r="L49" s="1">
        <f>Finance!L21/Operations!L7</f>
        <v>1173.3315128345166</v>
      </c>
      <c r="M49" s="1">
        <f>Finance!M21/Operations!M7</f>
        <v>1343.3874778499705</v>
      </c>
      <c r="N49" s="1">
        <f>Finance!N21/Operations!N7</f>
        <v>1277.7583965330443</v>
      </c>
      <c r="O49" s="1">
        <f>Finance!O21/Operations!O7</f>
        <v>1287.6212439187257</v>
      </c>
    </row>
    <row r="50" spans="1:15" ht="13">
      <c r="B50" s="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</row>
    <row r="51" spans="1:15" ht="14">
      <c r="A51" s="35" t="s">
        <v>64</v>
      </c>
      <c r="B51" t="s">
        <v>106</v>
      </c>
      <c r="C51" s="1">
        <f>Finance!C23/Operations!C9</f>
        <v>1178.894472361809</v>
      </c>
      <c r="D51" s="1">
        <f>Finance!D23/Operations!D9</f>
        <v>1292.5297113752122</v>
      </c>
      <c r="E51" s="1">
        <f>Finance!E23/Operations!E9</f>
        <v>1298.9637305699482</v>
      </c>
      <c r="F51" s="1">
        <f>Finance!F23/Operations!F9</f>
        <v>1228.7145242070117</v>
      </c>
      <c r="G51" s="1">
        <f>Finance!G23/Operations!G9</f>
        <v>1000.7374631268436</v>
      </c>
      <c r="H51" s="1">
        <f>Finance!H23/Operations!H9</f>
        <v>1155.7595993322204</v>
      </c>
      <c r="I51" s="1">
        <f>Finance!I23/Operations!I9</f>
        <v>1102.249134948097</v>
      </c>
      <c r="J51" s="1">
        <f>Finance!J23/Operations!J9</f>
        <v>1071.6845878136201</v>
      </c>
      <c r="K51" s="1">
        <f>Finance!K23/Operations!K9</f>
        <v>998.33055091819699</v>
      </c>
      <c r="L51" s="1">
        <f>Finance!L23/Operations!L9</f>
        <v>1214.6586345381527</v>
      </c>
      <c r="M51" s="1">
        <f>Finance!M23/Operations!M9</f>
        <v>1105.546218487395</v>
      </c>
      <c r="N51" s="1">
        <f>Finance!N23/Operations!N9</f>
        <v>1173.8754325259515</v>
      </c>
      <c r="O51" s="52">
        <f>AVERAGE(C51:N51)</f>
        <v>1151.8286716837047</v>
      </c>
    </row>
    <row r="52" spans="1:15" ht="14">
      <c r="A52" s="35" t="s">
        <v>64</v>
      </c>
      <c r="B52" t="s">
        <v>105</v>
      </c>
      <c r="C52" s="1">
        <f>Finance!C24/Operations!C10</f>
        <v>1491.7670682730923</v>
      </c>
      <c r="D52" s="1">
        <f>Finance!D24/Operations!D10</f>
        <v>1583.6065573770493</v>
      </c>
      <c r="E52" s="1">
        <f>Finance!E24/Operations!E10</f>
        <v>1622.9645093945721</v>
      </c>
      <c r="F52" s="1">
        <f>Finance!F24/Operations!F10</f>
        <v>1471.6297786720322</v>
      </c>
      <c r="G52" s="1">
        <f>Finance!G24/Operations!G10</f>
        <v>1528.6585365853659</v>
      </c>
      <c r="H52" s="1">
        <f>Finance!H24/Operations!H10</f>
        <v>1476.1194029850744</v>
      </c>
      <c r="I52" s="1">
        <f>Finance!I24/Operations!I10</f>
        <v>1823.9651416122003</v>
      </c>
      <c r="J52" s="1">
        <f>Finance!J24/Operations!J10</f>
        <v>1857.1428571428571</v>
      </c>
      <c r="K52" s="1">
        <f>Finance!K24/Operations!K10</f>
        <v>1697.5051975051974</v>
      </c>
      <c r="L52" s="1">
        <f>Finance!L24/Operations!L10</f>
        <v>1954.4392523364486</v>
      </c>
      <c r="M52" s="1">
        <f>Finance!M24/Operations!M10</f>
        <v>1894.4086021505377</v>
      </c>
      <c r="N52" s="1">
        <f>Finance!N24/Operations!N10</f>
        <v>1969.4045174537987</v>
      </c>
      <c r="O52" s="52">
        <f t="shared" ref="O52:O54" si="8">AVERAGE(C52:N52)</f>
        <v>1697.6342851240188</v>
      </c>
    </row>
    <row r="53" spans="1:15" ht="14">
      <c r="A53" s="35" t="s">
        <v>64</v>
      </c>
      <c r="B53" t="s">
        <v>108</v>
      </c>
      <c r="C53" s="1">
        <f>Finance!C25/Operations!C11</f>
        <v>1099.4832041343668</v>
      </c>
      <c r="D53" s="1">
        <f>Finance!D25/Operations!D11</f>
        <v>1192.836676217765</v>
      </c>
      <c r="E53" s="1">
        <f>Finance!E25/Operations!E11</f>
        <v>1019.647355163728</v>
      </c>
      <c r="F53" s="1">
        <f>Finance!F25/Operations!F11</f>
        <v>1233.3333333333333</v>
      </c>
      <c r="G53" s="1">
        <f>Finance!G25/Operations!G11</f>
        <v>1221.6802168021679</v>
      </c>
      <c r="H53" s="1">
        <f>Finance!H25/Operations!H11</f>
        <v>1186.2464183381089</v>
      </c>
      <c r="I53" s="1">
        <f>Finance!I25/Operations!I11</f>
        <v>1083.9080459770114</v>
      </c>
      <c r="J53" s="1">
        <f>Finance!J25/Operations!J11</f>
        <v>914.25</v>
      </c>
      <c r="K53" s="1">
        <f>Finance!K25/Operations!K11</f>
        <v>1043.75</v>
      </c>
      <c r="L53" s="1">
        <f>Finance!L25/Operations!L11</f>
        <v>1226.6666666666667</v>
      </c>
      <c r="M53" s="1">
        <f>Finance!M25/Operations!M11</f>
        <v>1045.4545454545455</v>
      </c>
      <c r="N53" s="1">
        <f>Finance!N25/Operations!N11</f>
        <v>1094.9622166246852</v>
      </c>
      <c r="O53" s="52">
        <f t="shared" si="8"/>
        <v>1113.5182232260315</v>
      </c>
    </row>
    <row r="54" spans="1:15" ht="14">
      <c r="A54" s="35" t="s">
        <v>64</v>
      </c>
      <c r="B54" t="s">
        <v>107</v>
      </c>
      <c r="C54" s="1">
        <f>Finance!C26/Operations!C12</f>
        <v>2022.2641509433963</v>
      </c>
      <c r="D54" s="1">
        <f>Finance!D26/Operations!D12</f>
        <v>1887.8136200716847</v>
      </c>
      <c r="E54" s="1">
        <f>Finance!E26/Operations!E12</f>
        <v>1628.2539682539682</v>
      </c>
      <c r="F54" s="1">
        <f>Finance!F26/Operations!F12</f>
        <v>1440</v>
      </c>
      <c r="G54" s="1">
        <f>Finance!G26/Operations!G12</f>
        <v>1730.7692307692307</v>
      </c>
      <c r="H54" s="1">
        <f>Finance!H26/Operations!H12</f>
        <v>1562.5396825396826</v>
      </c>
      <c r="I54" s="1">
        <f>Finance!I26/Operations!I12</f>
        <v>1287.463556851312</v>
      </c>
      <c r="J54" s="1">
        <f>Finance!J26/Operations!J12</f>
        <v>1217.2514619883041</v>
      </c>
      <c r="K54" s="1">
        <f>Finance!K26/Operations!K12</f>
        <v>1222.7848101265822</v>
      </c>
      <c r="L54" s="1">
        <f>Finance!L26/Operations!L12</f>
        <v>1283.2317073170732</v>
      </c>
      <c r="M54" s="1">
        <f>Finance!M26/Operations!M12</f>
        <v>1173.3333333333333</v>
      </c>
      <c r="N54" s="1">
        <f>Finance!N26/Operations!N12</f>
        <v>1252.1489971346705</v>
      </c>
      <c r="O54" s="52">
        <f t="shared" si="8"/>
        <v>1475.6545432774365</v>
      </c>
    </row>
    <row r="55" spans="1:15" ht="14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52"/>
    </row>
    <row r="56" spans="1:15">
      <c r="A56" t="s">
        <v>64</v>
      </c>
      <c r="B56" t="s">
        <v>0</v>
      </c>
      <c r="C56" s="1">
        <f>Finance!C28/Operations!C14</f>
        <v>1378.4201488265599</v>
      </c>
      <c r="D56" s="1">
        <f>Finance!D28/Operations!D14</f>
        <v>1452.8445747800586</v>
      </c>
      <c r="E56" s="1">
        <f>Finance!E28/Operations!E14</f>
        <v>1382.5988700564972</v>
      </c>
      <c r="F56" s="1">
        <f>Finance!F28/Operations!F14</f>
        <v>1338.0179171332586</v>
      </c>
      <c r="G56" s="1">
        <f>Finance!G28/Operations!G14</f>
        <v>1305.1686615886833</v>
      </c>
      <c r="H56" s="1">
        <f>Finance!H28/Operations!H14</f>
        <v>1328.3490828237909</v>
      </c>
      <c r="I56" s="1">
        <f>Finance!I28/Operations!I14</f>
        <v>1327.025462962963</v>
      </c>
      <c r="J56" s="1">
        <f>Finance!J28/Operations!J14</f>
        <v>1277.0611329220415</v>
      </c>
      <c r="K56" s="1">
        <f>Finance!K28/Operations!K14</f>
        <v>1238.6621315192745</v>
      </c>
      <c r="L56" s="1">
        <f>Finance!L28/Operations!L14</f>
        <v>1429.3308317698561</v>
      </c>
      <c r="M56" s="1">
        <f>Finance!M28/Operations!M14</f>
        <v>1308.9950027762354</v>
      </c>
      <c r="N56" s="1">
        <f>Finance!N28/Operations!N14</f>
        <v>1385.5880728879072</v>
      </c>
      <c r="O56" s="1">
        <f>Finance!O28/Operations!O14</f>
        <v>1344.8535327244333</v>
      </c>
    </row>
    <row r="57" spans="1:1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4">
      <c r="A58" s="64" t="s">
        <v>90</v>
      </c>
      <c r="B58" t="s">
        <v>106</v>
      </c>
      <c r="C58" s="1">
        <v>1289.9380255941498</v>
      </c>
      <c r="D58" s="1">
        <v>1286.0822419928825</v>
      </c>
      <c r="E58" s="1">
        <v>1300.2521621621622</v>
      </c>
      <c r="F58" s="1">
        <v>1057.1231467473526</v>
      </c>
      <c r="G58" s="1">
        <v>1130.2443576388887</v>
      </c>
      <c r="H58" s="1">
        <v>1212.6745756457565</v>
      </c>
      <c r="I58" s="1">
        <v>1138.9906386861312</v>
      </c>
      <c r="J58" s="1">
        <v>968.84163822525602</v>
      </c>
      <c r="K58" s="1">
        <v>909.72142857142853</v>
      </c>
      <c r="L58" s="1">
        <v>1059.5794464944649</v>
      </c>
      <c r="M58" s="1">
        <v>1202.3258582089552</v>
      </c>
      <c r="N58" s="1">
        <v>1112.5525043177893</v>
      </c>
      <c r="O58" s="68">
        <f>Finance!O30/Operations!O16</f>
        <v>1071.6336313615666</v>
      </c>
    </row>
    <row r="59" spans="1:15" ht="14">
      <c r="A59" s="64" t="s">
        <v>90</v>
      </c>
      <c r="B59" t="s">
        <v>105</v>
      </c>
      <c r="C59" s="1">
        <v>1503.8576972281451</v>
      </c>
      <c r="D59" s="1">
        <v>1682.7897247706421</v>
      </c>
      <c r="E59" s="1">
        <v>1676.2141573033707</v>
      </c>
      <c r="F59" s="1">
        <v>1461.8761263157894</v>
      </c>
      <c r="G59" s="1">
        <v>1693.9904929577465</v>
      </c>
      <c r="H59" s="1">
        <v>2104.1044257703079</v>
      </c>
      <c r="I59" s="1">
        <v>1687.664279835391</v>
      </c>
      <c r="J59" s="1">
        <v>1625.2133587786259</v>
      </c>
      <c r="K59" s="1">
        <v>1625.8639227642277</v>
      </c>
      <c r="L59" s="1">
        <v>1509.8347908745247</v>
      </c>
      <c r="M59" s="1">
        <v>1739.9551008064516</v>
      </c>
      <c r="N59" s="1">
        <v>1532.9453535353534</v>
      </c>
      <c r="O59" s="68">
        <f>Finance!O31/Operations!O17</f>
        <v>1550.9785037759971</v>
      </c>
    </row>
    <row r="60" spans="1:15" ht="14">
      <c r="A60" s="64" t="s">
        <v>90</v>
      </c>
      <c r="B60" t="s">
        <v>108</v>
      </c>
      <c r="C60" s="1">
        <v>1153.2973163841807</v>
      </c>
      <c r="D60" s="1">
        <v>1497.103106060606</v>
      </c>
      <c r="E60" s="1">
        <v>1052.5897018970188</v>
      </c>
      <c r="F60" s="1">
        <v>1160.8324712643678</v>
      </c>
      <c r="G60" s="1">
        <v>1129.2599472295515</v>
      </c>
      <c r="H60" s="1">
        <v>990.0544080604534</v>
      </c>
      <c r="I60" s="1">
        <v>1090.0968731563421</v>
      </c>
      <c r="J60" s="1">
        <v>994.82974212034378</v>
      </c>
      <c r="K60" s="1">
        <v>774.2855349794238</v>
      </c>
      <c r="L60" s="1">
        <v>1009.5127638190955</v>
      </c>
      <c r="M60" s="1">
        <v>1135.9872832369942</v>
      </c>
      <c r="N60" s="1">
        <v>1182.5334670487107</v>
      </c>
      <c r="O60" s="68">
        <f>Finance!O32/Operations!O18</f>
        <v>1025.154457193292</v>
      </c>
    </row>
    <row r="61" spans="1:15" ht="14">
      <c r="A61" s="64" t="s">
        <v>90</v>
      </c>
      <c r="B61" t="s">
        <v>107</v>
      </c>
      <c r="C61" s="1">
        <v>1587.0248456790123</v>
      </c>
      <c r="D61" s="1">
        <v>1587.4570793650794</v>
      </c>
      <c r="E61" s="1">
        <v>1473.4357784431136</v>
      </c>
      <c r="F61" s="1">
        <v>1497.3394285714287</v>
      </c>
      <c r="G61" s="1">
        <v>1571.3330696202531</v>
      </c>
      <c r="H61" s="1">
        <v>1483.4751746031745</v>
      </c>
      <c r="I61" s="1">
        <v>1276.2109734513274</v>
      </c>
      <c r="J61" s="1">
        <v>961.64287104622872</v>
      </c>
      <c r="K61" s="1">
        <v>1217.2221221864952</v>
      </c>
      <c r="L61" s="1">
        <v>1094.8012602739727</v>
      </c>
      <c r="M61" s="1">
        <v>1258.9922539682541</v>
      </c>
      <c r="N61" s="1">
        <v>1280.5179012345679</v>
      </c>
      <c r="O61" s="68">
        <f>Finance!O33/Operations!O19</f>
        <v>1277.8263539595275</v>
      </c>
    </row>
    <row r="62" spans="1:15" ht="14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69"/>
    </row>
    <row r="63" spans="1:15" ht="14">
      <c r="A63" s="64" t="s">
        <v>90</v>
      </c>
      <c r="B63" t="s">
        <v>0</v>
      </c>
      <c r="C63" s="1">
        <f>Finance!C35/Operations!C21</f>
        <v>1311.1352460425717</v>
      </c>
      <c r="D63" s="1">
        <f>Finance!D35/Operations!D21</f>
        <v>1448.7659375365538</v>
      </c>
      <c r="E63" s="1">
        <f>Finance!E35/Operations!E21</f>
        <v>1325.3823920095322</v>
      </c>
      <c r="F63" s="1">
        <f>Finance!F35/Operations!F21</f>
        <v>1225.1763385267975</v>
      </c>
      <c r="G63" s="1">
        <f>Finance!G35/Operations!G21</f>
        <v>1303.8171301726063</v>
      </c>
      <c r="H63" s="1">
        <f>Finance!H35/Operations!H21</f>
        <v>1368.1516033579817</v>
      </c>
      <c r="I63" s="1">
        <f>Finance!I35/Operations!I21</f>
        <v>1235.3943607658107</v>
      </c>
      <c r="J63" s="1">
        <f>Finance!J35/Operations!J21</f>
        <v>1123.0725299828669</v>
      </c>
      <c r="K63" s="1">
        <f>Finance!K35/Operations!K21</f>
        <v>998.67402648933455</v>
      </c>
      <c r="L63" s="1">
        <f>Finance!L35/Operations!L21</f>
        <v>1093.1503290153928</v>
      </c>
      <c r="M63" s="1">
        <f>Finance!M35/Operations!M21</f>
        <v>1230.2656856616907</v>
      </c>
      <c r="N63" s="1">
        <f>Finance!N35/Operations!N21</f>
        <v>1200.950362368385</v>
      </c>
      <c r="O63" s="1">
        <f>Finance!O35/Operations!O21</f>
        <v>1232.0225811739581</v>
      </c>
    </row>
    <row r="65" spans="1:15" ht="14">
      <c r="A65" t="s">
        <v>65</v>
      </c>
      <c r="B65" t="s">
        <v>106</v>
      </c>
      <c r="C65" s="28">
        <v>7.6173065204143819</v>
      </c>
      <c r="D65" s="28">
        <v>7.41399762752076</v>
      </c>
      <c r="E65" s="28">
        <v>7.5075075075075084</v>
      </c>
      <c r="F65" s="28">
        <v>6.3035804336863341</v>
      </c>
      <c r="G65" s="28">
        <v>7.2337962962962967</v>
      </c>
      <c r="H65" s="28">
        <v>7.6875768757687579</v>
      </c>
      <c r="I65" s="28">
        <v>7.6034063260340634</v>
      </c>
      <c r="J65" s="28">
        <v>7.1103526734926055</v>
      </c>
      <c r="K65" s="28">
        <v>6.4699792960662528</v>
      </c>
      <c r="L65" s="28">
        <v>7.6875768757687579</v>
      </c>
      <c r="M65" s="28">
        <v>7.7736318407960203</v>
      </c>
      <c r="N65" s="28">
        <v>7.1963154864709278</v>
      </c>
      <c r="O65" s="26">
        <f>AVERAGE(C65:N65)</f>
        <v>7.3004189799852206</v>
      </c>
    </row>
    <row r="66" spans="1:15" ht="14">
      <c r="A66" t="s">
        <v>65</v>
      </c>
      <c r="B66" t="s">
        <v>105</v>
      </c>
      <c r="C66" s="28">
        <v>10.660980810234541</v>
      </c>
      <c r="D66" s="28">
        <v>11.467889908256881</v>
      </c>
      <c r="E66" s="28">
        <v>11.235955056179776</v>
      </c>
      <c r="F66" s="28">
        <v>10.526315789473685</v>
      </c>
      <c r="G66" s="28">
        <v>11.737089201877934</v>
      </c>
      <c r="H66" s="28">
        <v>14.005602240896359</v>
      </c>
      <c r="I66" s="28">
        <v>10.2880658436214</v>
      </c>
      <c r="J66" s="28">
        <v>9.5419847328244281</v>
      </c>
      <c r="K66" s="28">
        <v>10.16260162601626</v>
      </c>
      <c r="L66" s="28">
        <v>9.5057034220532319</v>
      </c>
      <c r="M66" s="28">
        <v>10.080645161290322</v>
      </c>
      <c r="N66" s="28">
        <v>8.4175084175084169</v>
      </c>
      <c r="O66" s="26">
        <f>AVERAGE(C66:N66)</f>
        <v>10.635861850852768</v>
      </c>
    </row>
    <row r="67" spans="1:15" ht="14">
      <c r="A67" t="s">
        <v>65</v>
      </c>
      <c r="B67" t="s">
        <v>108</v>
      </c>
      <c r="C67" s="28">
        <v>10.59322033898305</v>
      </c>
      <c r="D67" s="28">
        <v>14.204545454545455</v>
      </c>
      <c r="E67" s="28">
        <v>10.16260162601626</v>
      </c>
      <c r="F67" s="28">
        <v>10.775862068965518</v>
      </c>
      <c r="G67" s="28">
        <v>9.8944591029023741</v>
      </c>
      <c r="H67" s="28">
        <v>9.4458438287153648</v>
      </c>
      <c r="I67" s="28">
        <v>11.061946902654867</v>
      </c>
      <c r="J67" s="28">
        <v>10.744985673352435</v>
      </c>
      <c r="K67" s="28">
        <v>7.716049382716049</v>
      </c>
      <c r="L67" s="28">
        <v>9.4221105527638187</v>
      </c>
      <c r="M67" s="28">
        <v>10.83815028901734</v>
      </c>
      <c r="N67" s="28">
        <v>10.744985673352435</v>
      </c>
      <c r="O67" s="26">
        <f>AVERAGE(C67:N67)</f>
        <v>10.467063407832079</v>
      </c>
    </row>
    <row r="68" spans="1:15" ht="14">
      <c r="A68" t="s">
        <v>65</v>
      </c>
      <c r="B68" t="s">
        <v>107</v>
      </c>
      <c r="C68" s="28">
        <v>7.716049382716049</v>
      </c>
      <c r="D68" s="28">
        <v>7.9365079365079367</v>
      </c>
      <c r="E68" s="28">
        <v>7.4850299401197606</v>
      </c>
      <c r="F68" s="28">
        <v>7.9365079365079367</v>
      </c>
      <c r="G68" s="28">
        <v>7.9113924050632916</v>
      </c>
      <c r="H68" s="28">
        <v>7.9365079365079367</v>
      </c>
      <c r="I68" s="28">
        <v>7.3746312684365778</v>
      </c>
      <c r="J68" s="28">
        <v>6.0827250608272507</v>
      </c>
      <c r="K68" s="28">
        <v>8.0385852090032159</v>
      </c>
      <c r="L68" s="28">
        <v>6.8493150684931505</v>
      </c>
      <c r="M68" s="28">
        <v>7.9365079365079367</v>
      </c>
      <c r="N68" s="28">
        <v>7.716049382716049</v>
      </c>
      <c r="O68" s="26">
        <f>AVERAGE(C68:N68)</f>
        <v>7.5766507886172585</v>
      </c>
    </row>
    <row r="69" spans="1:15" ht="14"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6"/>
    </row>
    <row r="70" spans="1:15" ht="13">
      <c r="A70" t="s">
        <v>65</v>
      </c>
      <c r="B70" t="s">
        <v>0</v>
      </c>
      <c r="C70" s="27">
        <f t="shared" ref="C70:O70" si="9">AVERAGE(C65:C68)</f>
        <v>9.1468892630870062</v>
      </c>
      <c r="D70" s="27">
        <f t="shared" si="9"/>
        <v>10.255735231707758</v>
      </c>
      <c r="E70" s="27">
        <f t="shared" si="9"/>
        <v>9.0977735324558253</v>
      </c>
      <c r="F70" s="27">
        <f t="shared" si="9"/>
        <v>8.8855665571583682</v>
      </c>
      <c r="G70" s="27">
        <f t="shared" si="9"/>
        <v>9.1941842515349741</v>
      </c>
      <c r="H70" s="27">
        <f t="shared" si="9"/>
        <v>9.7688827204721047</v>
      </c>
      <c r="I70" s="27">
        <f t="shared" si="9"/>
        <v>9.0820125851867282</v>
      </c>
      <c r="J70" s="27">
        <f t="shared" si="9"/>
        <v>8.37001203512418</v>
      </c>
      <c r="K70" s="27">
        <f t="shared" si="9"/>
        <v>8.0968038784504444</v>
      </c>
      <c r="L70" s="27">
        <f t="shared" si="9"/>
        <v>8.3661764797697398</v>
      </c>
      <c r="M70" s="27">
        <f t="shared" si="9"/>
        <v>9.1572338069029051</v>
      </c>
      <c r="N70" s="27">
        <f t="shared" si="9"/>
        <v>8.5187147400119567</v>
      </c>
      <c r="O70" s="27">
        <f t="shared" si="9"/>
        <v>8.9949987568218308</v>
      </c>
    </row>
    <row r="71" spans="1:15"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</row>
    <row r="72" spans="1:15" ht="14">
      <c r="A72" t="s">
        <v>66</v>
      </c>
      <c r="B72" t="s">
        <v>106</v>
      </c>
      <c r="C72" s="28">
        <v>7.1887213847012843</v>
      </c>
      <c r="D72" s="28">
        <v>7.2863610639501983</v>
      </c>
      <c r="E72" s="28">
        <v>7.4122049510650552</v>
      </c>
      <c r="F72" s="28">
        <v>7.1647189760712306</v>
      </c>
      <c r="G72" s="28">
        <v>6.3298918387413963</v>
      </c>
      <c r="H72" s="28">
        <v>7.1647189760712306</v>
      </c>
      <c r="I72" s="28">
        <v>7.4250288350634372</v>
      </c>
      <c r="J72" s="28">
        <v>7.6911589008363208</v>
      </c>
      <c r="K72" s="28">
        <v>7.1647189760712306</v>
      </c>
      <c r="L72" s="28">
        <v>8.6178045515394928</v>
      </c>
      <c r="M72" s="28">
        <v>7.2128851540616248</v>
      </c>
      <c r="N72" s="28">
        <v>7.4250288350634372</v>
      </c>
      <c r="O72" s="26">
        <f>AVERAGE(C72:N72)</f>
        <v>7.3402702036029952</v>
      </c>
    </row>
    <row r="73" spans="1:15" ht="14">
      <c r="A73" t="s">
        <v>66</v>
      </c>
      <c r="B73" t="s">
        <v>105</v>
      </c>
      <c r="C73" s="28">
        <v>10.34136546184739</v>
      </c>
      <c r="D73" s="28">
        <v>10.553278688524591</v>
      </c>
      <c r="E73" s="28">
        <v>10.751565762004175</v>
      </c>
      <c r="F73" s="28">
        <v>10.362173038229376</v>
      </c>
      <c r="G73" s="28">
        <v>10.467479674796747</v>
      </c>
      <c r="H73" s="28">
        <v>9.6082089552238799</v>
      </c>
      <c r="I73" s="28">
        <v>11.22004357298475</v>
      </c>
      <c r="J73" s="28">
        <v>10.662525879917185</v>
      </c>
      <c r="K73" s="28">
        <v>10.706860706860708</v>
      </c>
      <c r="L73" s="28">
        <v>12.032710280373832</v>
      </c>
      <c r="M73" s="28">
        <v>11.075268817204302</v>
      </c>
      <c r="N73" s="28">
        <v>10.574948665297741</v>
      </c>
      <c r="O73" s="26">
        <f>AVERAGE(C73:N73)</f>
        <v>10.696369125272058</v>
      </c>
    </row>
    <row r="74" spans="1:15" ht="14">
      <c r="A74" t="s">
        <v>66</v>
      </c>
      <c r="B74" t="s">
        <v>108</v>
      </c>
      <c r="C74" s="28">
        <v>9.9806201550387605</v>
      </c>
      <c r="D74" s="28">
        <v>11.067335243553009</v>
      </c>
      <c r="E74" s="28">
        <v>9.7292191435768256</v>
      </c>
      <c r="F74" s="28">
        <v>11.195652173913043</v>
      </c>
      <c r="G74" s="28">
        <v>10.467479674796747</v>
      </c>
      <c r="H74" s="28">
        <v>11.067335243553009</v>
      </c>
      <c r="I74" s="28">
        <v>11.099137931034482</v>
      </c>
      <c r="J74" s="28">
        <v>9.65625</v>
      </c>
      <c r="K74" s="28">
        <v>10.495923913043478</v>
      </c>
      <c r="L74" s="28">
        <v>11.195652173913043</v>
      </c>
      <c r="M74" s="28">
        <v>9.7537878787878789</v>
      </c>
      <c r="N74" s="28">
        <v>9.7292191435768256</v>
      </c>
      <c r="O74" s="26">
        <f>AVERAGE(C74:N74)</f>
        <v>10.453134389565593</v>
      </c>
    </row>
    <row r="75" spans="1:15" ht="14">
      <c r="A75" t="s">
        <v>66</v>
      </c>
      <c r="B75" t="s">
        <v>107</v>
      </c>
      <c r="C75" s="28">
        <v>9.7169811320754711</v>
      </c>
      <c r="D75" s="28">
        <v>9.2293906810035846</v>
      </c>
      <c r="E75" s="28">
        <v>8.174603174603174</v>
      </c>
      <c r="F75" s="28">
        <v>7.4637681159420293</v>
      </c>
      <c r="G75" s="28">
        <v>8.6120401337792636</v>
      </c>
      <c r="H75" s="28">
        <v>8.174603174603174</v>
      </c>
      <c r="I75" s="28">
        <v>7.5072886297376096</v>
      </c>
      <c r="J75" s="28">
        <v>7.5292397660818713</v>
      </c>
      <c r="K75" s="28">
        <v>8.1487341772151893</v>
      </c>
      <c r="L75" s="28">
        <v>7.850609756097561</v>
      </c>
      <c r="M75" s="28">
        <v>7.4637681159420293</v>
      </c>
      <c r="N75" s="28">
        <v>7.3782234957020059</v>
      </c>
      <c r="O75" s="26">
        <f>AVERAGE(C75:N75)</f>
        <v>8.1041041960652453</v>
      </c>
    </row>
    <row r="76" spans="1:15" ht="14"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6"/>
    </row>
    <row r="77" spans="1:15" ht="13">
      <c r="A77" t="s">
        <v>66</v>
      </c>
      <c r="B77" t="s">
        <v>0</v>
      </c>
      <c r="C77" s="27">
        <f t="shared" ref="C77:O77" si="10">AVERAGE(C72:C75)</f>
        <v>9.3069220334157272</v>
      </c>
      <c r="D77" s="27">
        <f t="shared" si="10"/>
        <v>9.5340914192578463</v>
      </c>
      <c r="E77" s="27">
        <f t="shared" si="10"/>
        <v>9.0168982578123078</v>
      </c>
      <c r="F77" s="27">
        <f t="shared" si="10"/>
        <v>9.0465780760389194</v>
      </c>
      <c r="G77" s="27">
        <f t="shared" si="10"/>
        <v>8.9692228305285404</v>
      </c>
      <c r="H77" s="27">
        <f t="shared" si="10"/>
        <v>9.003716587362824</v>
      </c>
      <c r="I77" s="27">
        <f t="shared" si="10"/>
        <v>9.3128747422050697</v>
      </c>
      <c r="J77" s="27">
        <f t="shared" si="10"/>
        <v>8.884793636708844</v>
      </c>
      <c r="K77" s="27">
        <f t="shared" si="10"/>
        <v>9.1290594432976508</v>
      </c>
      <c r="L77" s="27">
        <f t="shared" si="10"/>
        <v>9.9241941904809821</v>
      </c>
      <c r="M77" s="27">
        <f t="shared" si="10"/>
        <v>8.8764274914989585</v>
      </c>
      <c r="N77" s="27">
        <f t="shared" si="10"/>
        <v>8.7768550349100032</v>
      </c>
      <c r="O77" s="27">
        <f t="shared" si="10"/>
        <v>9.1484694786264722</v>
      </c>
    </row>
    <row r="78" spans="1:15" ht="13"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</row>
    <row r="79" spans="1:15" ht="14">
      <c r="A79" t="s">
        <v>91</v>
      </c>
      <c r="B79" t="s">
        <v>106</v>
      </c>
      <c r="C79" s="70">
        <v>7.4649603900060946</v>
      </c>
      <c r="D79" s="70">
        <v>7.2657176749703449</v>
      </c>
      <c r="E79" s="70">
        <v>7.3573573573573583</v>
      </c>
      <c r="F79" s="70">
        <v>6.1775088250126071</v>
      </c>
      <c r="G79" s="70">
        <v>7.0891203703703702</v>
      </c>
      <c r="H79" s="70">
        <v>7.5338253382533829</v>
      </c>
      <c r="I79" s="70">
        <v>7.4513381995133816</v>
      </c>
      <c r="J79" s="70">
        <v>6.968145620022753</v>
      </c>
      <c r="K79" s="70">
        <v>6.3405797101449277</v>
      </c>
      <c r="L79" s="70">
        <v>7.5338253382533829</v>
      </c>
      <c r="M79" s="70">
        <v>7.6181592039800998</v>
      </c>
      <c r="N79" s="70">
        <v>7.0523891767415092</v>
      </c>
      <c r="O79" s="26">
        <f>AVERAGE(C79:N79)</f>
        <v>7.1544106003855177</v>
      </c>
    </row>
    <row r="80" spans="1:15" ht="14">
      <c r="A80" t="s">
        <v>91</v>
      </c>
      <c r="B80" t="s">
        <v>105</v>
      </c>
      <c r="C80" s="70">
        <v>10.44776119402985</v>
      </c>
      <c r="D80" s="70">
        <v>11.238532110091743</v>
      </c>
      <c r="E80" s="70">
        <v>11.011235955056181</v>
      </c>
      <c r="F80" s="70">
        <v>10.315789473684211</v>
      </c>
      <c r="G80" s="70">
        <v>11.502347417840376</v>
      </c>
      <c r="H80" s="70">
        <v>13.725490196078431</v>
      </c>
      <c r="I80" s="70">
        <v>10.082304526748972</v>
      </c>
      <c r="J80" s="70">
        <v>9.3511450381679388</v>
      </c>
      <c r="K80" s="70">
        <v>9.9593495934959346</v>
      </c>
      <c r="L80" s="70">
        <v>9.3155893536121663</v>
      </c>
      <c r="M80" s="70">
        <v>9.879032258064516</v>
      </c>
      <c r="N80" s="70">
        <v>8.2491582491582491</v>
      </c>
      <c r="O80" s="26">
        <f>AVERAGE(C80:N80)</f>
        <v>10.423144613835712</v>
      </c>
    </row>
    <row r="81" spans="1:15" ht="14">
      <c r="A81" t="s">
        <v>91</v>
      </c>
      <c r="B81" t="s">
        <v>108</v>
      </c>
      <c r="C81" s="70">
        <v>10.381355932203389</v>
      </c>
      <c r="D81" s="70">
        <v>13.920454545454545</v>
      </c>
      <c r="E81" s="70">
        <v>9.9593495934959346</v>
      </c>
      <c r="F81" s="70">
        <v>10.560344827586206</v>
      </c>
      <c r="G81" s="70">
        <v>9.6965699208443272</v>
      </c>
      <c r="H81" s="70">
        <v>9.2569269521410575</v>
      </c>
      <c r="I81" s="70">
        <v>10.840707964601769</v>
      </c>
      <c r="J81" s="70">
        <v>10.530085959885387</v>
      </c>
      <c r="K81" s="70">
        <v>7.5617283950617278</v>
      </c>
      <c r="L81" s="70">
        <v>9.2336683417085421</v>
      </c>
      <c r="M81" s="70">
        <v>10.621387283236993</v>
      </c>
      <c r="N81" s="70">
        <v>10.530085959885387</v>
      </c>
      <c r="O81" s="26">
        <f>AVERAGE(C81:N81)</f>
        <v>10.257722139675439</v>
      </c>
    </row>
    <row r="82" spans="1:15" ht="14">
      <c r="A82" t="s">
        <v>91</v>
      </c>
      <c r="B82" t="s">
        <v>107</v>
      </c>
      <c r="C82" s="70">
        <v>7.5617283950617278</v>
      </c>
      <c r="D82" s="70">
        <v>7.7777777777777777</v>
      </c>
      <c r="E82" s="70">
        <v>7.3353293413173652</v>
      </c>
      <c r="F82" s="70">
        <v>7.7777777777777777</v>
      </c>
      <c r="G82" s="70">
        <v>7.7531645569620258</v>
      </c>
      <c r="H82" s="70">
        <v>7.7777777777777777</v>
      </c>
      <c r="I82" s="70">
        <v>7.2271386430678461</v>
      </c>
      <c r="J82" s="70">
        <v>5.9610705596107056</v>
      </c>
      <c r="K82" s="70">
        <v>7.8778135048231519</v>
      </c>
      <c r="L82" s="70">
        <v>6.712328767123287</v>
      </c>
      <c r="M82" s="70">
        <v>7.7777777777777777</v>
      </c>
      <c r="N82" s="70">
        <v>7.5617283950617278</v>
      </c>
      <c r="O82" s="26">
        <f>AVERAGE(C82:N82)</f>
        <v>7.4251177728449109</v>
      </c>
    </row>
    <row r="83" spans="1:15" ht="14"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6"/>
    </row>
    <row r="84" spans="1:15" ht="13">
      <c r="A84" t="s">
        <v>91</v>
      </c>
      <c r="B84" t="s">
        <v>0</v>
      </c>
      <c r="C84" s="27">
        <f t="shared" ref="C84:N84" si="11">AVERAGE(C79:C82)</f>
        <v>8.9639514778252654</v>
      </c>
      <c r="D84" s="27">
        <f t="shared" si="11"/>
        <v>10.050620527073603</v>
      </c>
      <c r="E84" s="27">
        <f t="shared" si="11"/>
        <v>8.9158180618067107</v>
      </c>
      <c r="F84" s="27">
        <f t="shared" si="11"/>
        <v>8.7078552260151998</v>
      </c>
      <c r="G84" s="27">
        <f t="shared" si="11"/>
        <v>9.0103005665042755</v>
      </c>
      <c r="H84" s="27">
        <f t="shared" si="11"/>
        <v>9.5735050660626619</v>
      </c>
      <c r="I84" s="27">
        <f t="shared" si="11"/>
        <v>8.9003723334829914</v>
      </c>
      <c r="J84" s="27">
        <f t="shared" si="11"/>
        <v>8.2026117944216956</v>
      </c>
      <c r="K84" s="27">
        <f t="shared" si="11"/>
        <v>7.9348678008814355</v>
      </c>
      <c r="L84" s="27">
        <f t="shared" si="11"/>
        <v>8.198852950174345</v>
      </c>
      <c r="M84" s="27">
        <f t="shared" si="11"/>
        <v>8.9740891307648472</v>
      </c>
      <c r="N84" s="27">
        <f t="shared" si="11"/>
        <v>8.3483404452117185</v>
      </c>
      <c r="O84" s="27">
        <f t="shared" ref="O84" si="12">AVERAGE(O79:O82)</f>
        <v>8.8150987816853945</v>
      </c>
    </row>
    <row r="85" spans="1:15" ht="13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5"/>
    </row>
    <row r="86" spans="1:15" ht="14">
      <c r="A86" t="s">
        <v>126</v>
      </c>
      <c r="B86" t="s">
        <v>106</v>
      </c>
      <c r="C86" s="7">
        <v>0.52249999999999996</v>
      </c>
      <c r="D86" s="7">
        <v>0.52800000000000002</v>
      </c>
      <c r="E86" s="7">
        <v>0.51700000000000002</v>
      </c>
      <c r="F86" s="7">
        <v>0.52249999999999996</v>
      </c>
      <c r="G86" s="7">
        <v>0.48400000000000004</v>
      </c>
      <c r="H86" s="7">
        <v>0.53900000000000003</v>
      </c>
      <c r="I86" s="7">
        <v>0.50050000000000006</v>
      </c>
      <c r="J86" s="7">
        <v>0.43450000000000005</v>
      </c>
      <c r="K86" s="7">
        <v>0.46750000000000003</v>
      </c>
      <c r="L86" s="7">
        <v>0.41800000000000004</v>
      </c>
      <c r="M86" s="7">
        <v>0.50050000000000006</v>
      </c>
      <c r="N86" s="7">
        <v>0.48950000000000005</v>
      </c>
      <c r="O86" s="24">
        <f>AVERAGE(C86:N86)</f>
        <v>0.49362500000000004</v>
      </c>
    </row>
    <row r="87" spans="1:15" ht="14">
      <c r="A87" t="s">
        <v>126</v>
      </c>
      <c r="B87" t="s">
        <v>105</v>
      </c>
      <c r="C87" s="7">
        <v>0.30250000000000005</v>
      </c>
      <c r="D87" s="7">
        <v>0.32450000000000001</v>
      </c>
      <c r="E87" s="7">
        <v>0.33</v>
      </c>
      <c r="F87" s="7">
        <v>0.26950000000000002</v>
      </c>
      <c r="G87" s="7">
        <v>0.36300000000000004</v>
      </c>
      <c r="H87" s="7">
        <v>0.40700000000000003</v>
      </c>
      <c r="I87" s="7">
        <v>0.31900000000000001</v>
      </c>
      <c r="J87" s="7">
        <v>0.36850000000000005</v>
      </c>
      <c r="K87" s="7">
        <v>0.37400000000000005</v>
      </c>
      <c r="L87" s="7">
        <v>0.44550000000000006</v>
      </c>
      <c r="M87" s="7">
        <v>0.3795</v>
      </c>
      <c r="N87" s="7">
        <v>0.39600000000000002</v>
      </c>
      <c r="O87" s="24">
        <f>AVERAGE(C87:N87)</f>
        <v>0.35658333333333342</v>
      </c>
    </row>
    <row r="88" spans="1:15" ht="14">
      <c r="A88" t="s">
        <v>126</v>
      </c>
      <c r="B88" t="s">
        <v>108</v>
      </c>
      <c r="C88" s="7">
        <v>0.42350000000000004</v>
      </c>
      <c r="D88" s="7">
        <v>0.42900000000000005</v>
      </c>
      <c r="E88" s="7">
        <v>0.40700000000000003</v>
      </c>
      <c r="F88" s="7">
        <v>0.41800000000000004</v>
      </c>
      <c r="G88" s="7">
        <v>0.46750000000000003</v>
      </c>
      <c r="H88" s="7">
        <v>0.44550000000000006</v>
      </c>
      <c r="I88" s="7">
        <v>0.43450000000000005</v>
      </c>
      <c r="J88" s="7">
        <v>0.38500000000000001</v>
      </c>
      <c r="K88" s="7">
        <v>0.44000000000000006</v>
      </c>
      <c r="L88" s="7">
        <v>0.48950000000000005</v>
      </c>
      <c r="M88" s="7">
        <v>0.47850000000000004</v>
      </c>
      <c r="N88" s="7">
        <v>0.48400000000000004</v>
      </c>
      <c r="O88" s="24">
        <f>AVERAGE(C88:N88)</f>
        <v>0.44183333333333336</v>
      </c>
    </row>
    <row r="89" spans="1:15" ht="14">
      <c r="A89" t="s">
        <v>126</v>
      </c>
      <c r="B89" t="s">
        <v>107</v>
      </c>
      <c r="C89" s="7">
        <v>0.53900000000000003</v>
      </c>
      <c r="D89" s="7">
        <v>0.54449999999999998</v>
      </c>
      <c r="E89" s="7">
        <v>0.47850000000000004</v>
      </c>
      <c r="F89" s="7">
        <v>0.48950000000000005</v>
      </c>
      <c r="G89" s="7">
        <v>0.49500000000000005</v>
      </c>
      <c r="H89" s="7">
        <v>0.54449999999999998</v>
      </c>
      <c r="I89" s="7">
        <v>0.52800000000000002</v>
      </c>
      <c r="J89" s="7">
        <v>0.50050000000000006</v>
      </c>
      <c r="K89" s="7">
        <v>0.52249999999999996</v>
      </c>
      <c r="L89" s="7">
        <v>0.51150000000000007</v>
      </c>
      <c r="M89" s="7">
        <v>0.50600000000000012</v>
      </c>
      <c r="N89" s="7">
        <v>0.49500000000000005</v>
      </c>
      <c r="O89" s="24">
        <f>AVERAGE(C89:N89)</f>
        <v>0.51287500000000008</v>
      </c>
    </row>
    <row r="90" spans="1:15" ht="14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18"/>
    </row>
    <row r="91" spans="1:15" ht="13">
      <c r="A91" t="s">
        <v>126</v>
      </c>
      <c r="B91" t="s">
        <v>0</v>
      </c>
      <c r="C91" s="25">
        <f>AVERAGE(C86:C89)</f>
        <v>0.44687500000000002</v>
      </c>
      <c r="D91" s="25">
        <f t="shared" ref="D91:O91" si="13">AVERAGE(D86:D89)</f>
        <v>0.45650000000000002</v>
      </c>
      <c r="E91" s="25">
        <f t="shared" si="13"/>
        <v>0.43312499999999998</v>
      </c>
      <c r="F91" s="25">
        <f t="shared" si="13"/>
        <v>0.424875</v>
      </c>
      <c r="G91" s="25">
        <f t="shared" si="13"/>
        <v>0.45237500000000008</v>
      </c>
      <c r="H91" s="25">
        <f t="shared" si="13"/>
        <v>0.48400000000000004</v>
      </c>
      <c r="I91" s="25">
        <f t="shared" si="13"/>
        <v>0.44550000000000006</v>
      </c>
      <c r="J91" s="25">
        <f t="shared" si="13"/>
        <v>0.42212500000000008</v>
      </c>
      <c r="K91" s="25">
        <f t="shared" si="13"/>
        <v>0.45100000000000007</v>
      </c>
      <c r="L91" s="25">
        <f t="shared" si="13"/>
        <v>0.46612500000000007</v>
      </c>
      <c r="M91" s="25">
        <f t="shared" si="13"/>
        <v>0.46612500000000012</v>
      </c>
      <c r="N91" s="25">
        <f t="shared" si="13"/>
        <v>0.46612500000000007</v>
      </c>
      <c r="O91" s="25">
        <f t="shared" si="13"/>
        <v>0.45122916666666668</v>
      </c>
    </row>
    <row r="92" spans="1:15" ht="13"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14">
      <c r="A93" t="s">
        <v>127</v>
      </c>
      <c r="B93" t="s">
        <v>106</v>
      </c>
      <c r="C93" s="7">
        <v>0.49140000000000006</v>
      </c>
      <c r="D93" s="7">
        <v>0.51300000000000001</v>
      </c>
      <c r="E93" s="7">
        <v>0.51300000000000001</v>
      </c>
      <c r="F93" s="7">
        <v>0.48060000000000003</v>
      </c>
      <c r="G93" s="7">
        <v>0.46980000000000005</v>
      </c>
      <c r="H93" s="7">
        <v>0.49140000000000006</v>
      </c>
      <c r="I93" s="7">
        <v>0.51300000000000001</v>
      </c>
      <c r="J93" s="7">
        <v>0.43200000000000005</v>
      </c>
      <c r="K93" s="7">
        <v>0.45900000000000002</v>
      </c>
      <c r="L93" s="7">
        <v>0.50220000000000009</v>
      </c>
      <c r="M93" s="7">
        <v>0.50760000000000005</v>
      </c>
      <c r="N93" s="7">
        <v>0.49140000000000006</v>
      </c>
      <c r="O93" s="24">
        <f>AVERAGE(C93:N93)</f>
        <v>0.48869999999999997</v>
      </c>
    </row>
    <row r="94" spans="1:15" ht="14">
      <c r="A94" t="s">
        <v>127</v>
      </c>
      <c r="B94" t="s">
        <v>105</v>
      </c>
      <c r="C94" s="7">
        <v>0.35100000000000003</v>
      </c>
      <c r="D94" s="7">
        <v>0.36720000000000003</v>
      </c>
      <c r="E94" s="7">
        <v>0.36180000000000007</v>
      </c>
      <c r="F94" s="7">
        <v>0.34560000000000002</v>
      </c>
      <c r="G94" s="7">
        <v>0.378</v>
      </c>
      <c r="H94" s="7">
        <v>0.37259999999999999</v>
      </c>
      <c r="I94" s="7">
        <v>0.33480000000000004</v>
      </c>
      <c r="J94" s="7">
        <v>0.34560000000000002</v>
      </c>
      <c r="K94" s="7">
        <v>0.35640000000000005</v>
      </c>
      <c r="L94" s="7">
        <v>0.44819999999999999</v>
      </c>
      <c r="M94" s="7">
        <v>0.45900000000000002</v>
      </c>
      <c r="N94" s="7">
        <v>0.46440000000000003</v>
      </c>
      <c r="O94" s="24">
        <f>AVERAGE(C94:N94)</f>
        <v>0.38205</v>
      </c>
    </row>
    <row r="95" spans="1:15" ht="14">
      <c r="A95" t="s">
        <v>127</v>
      </c>
      <c r="B95" t="s">
        <v>108</v>
      </c>
      <c r="C95" s="7">
        <v>0.38880000000000003</v>
      </c>
      <c r="D95" s="7">
        <v>0.41040000000000004</v>
      </c>
      <c r="E95" s="7">
        <v>0.38340000000000002</v>
      </c>
      <c r="F95" s="7">
        <v>0.37259999999999999</v>
      </c>
      <c r="G95" s="7">
        <v>0.39960000000000001</v>
      </c>
      <c r="H95" s="7">
        <v>0.38880000000000003</v>
      </c>
      <c r="I95" s="7">
        <v>0.42120000000000002</v>
      </c>
      <c r="J95" s="7">
        <v>0.41580000000000006</v>
      </c>
      <c r="K95" s="7">
        <v>0.42660000000000003</v>
      </c>
      <c r="L95" s="7">
        <v>0.43200000000000005</v>
      </c>
      <c r="M95" s="7">
        <v>0.44819999999999999</v>
      </c>
      <c r="N95" s="7">
        <v>0.43740000000000007</v>
      </c>
      <c r="O95" s="24">
        <f>AVERAGE(C95:N95)</f>
        <v>0.41040000000000004</v>
      </c>
    </row>
    <row r="96" spans="1:15" ht="14">
      <c r="A96" t="s">
        <v>127</v>
      </c>
      <c r="B96" t="s">
        <v>107</v>
      </c>
      <c r="C96" s="7">
        <v>0.5292</v>
      </c>
      <c r="D96" s="7">
        <v>0.53460000000000008</v>
      </c>
      <c r="E96" s="7">
        <v>0.47520000000000001</v>
      </c>
      <c r="F96" s="7">
        <v>0.46980000000000005</v>
      </c>
      <c r="G96" s="7">
        <v>0.48600000000000004</v>
      </c>
      <c r="H96" s="7">
        <v>0.51839999999999997</v>
      </c>
      <c r="I96" s="7">
        <v>0.50760000000000005</v>
      </c>
      <c r="J96" s="7">
        <v>0.48060000000000003</v>
      </c>
      <c r="K96" s="7">
        <v>0.48600000000000004</v>
      </c>
      <c r="L96" s="7">
        <v>0.49140000000000006</v>
      </c>
      <c r="M96" s="7">
        <v>0.50760000000000005</v>
      </c>
      <c r="N96" s="7">
        <v>0.51300000000000001</v>
      </c>
      <c r="O96" s="24">
        <f>AVERAGE(C96:N96)</f>
        <v>0.49994999999999995</v>
      </c>
    </row>
    <row r="97" spans="1:15" ht="14">
      <c r="O97" s="18"/>
    </row>
    <row r="98" spans="1:15" ht="13">
      <c r="A98" t="s">
        <v>127</v>
      </c>
      <c r="B98" t="s">
        <v>0</v>
      </c>
      <c r="C98" s="25">
        <f>AVERAGE(C93:C96)</f>
        <v>0.44010000000000005</v>
      </c>
      <c r="D98" s="25">
        <f t="shared" ref="D98:O98" si="14">AVERAGE(D93:D96)</f>
        <v>0.45630000000000004</v>
      </c>
      <c r="E98" s="25">
        <f t="shared" si="14"/>
        <v>0.43335000000000001</v>
      </c>
      <c r="F98" s="25">
        <f t="shared" si="14"/>
        <v>0.41715000000000002</v>
      </c>
      <c r="G98" s="25">
        <f t="shared" si="14"/>
        <v>0.43335000000000001</v>
      </c>
      <c r="H98" s="25">
        <f t="shared" si="14"/>
        <v>0.44280000000000003</v>
      </c>
      <c r="I98" s="25">
        <f t="shared" si="14"/>
        <v>0.44415000000000004</v>
      </c>
      <c r="J98" s="25">
        <f t="shared" si="14"/>
        <v>0.41849999999999998</v>
      </c>
      <c r="K98" s="25">
        <f t="shared" si="14"/>
        <v>0.43200000000000005</v>
      </c>
      <c r="L98" s="25">
        <f t="shared" si="14"/>
        <v>0.46845000000000003</v>
      </c>
      <c r="M98" s="25">
        <f t="shared" si="14"/>
        <v>0.48060000000000003</v>
      </c>
      <c r="N98" s="25">
        <f t="shared" si="14"/>
        <v>0.47655000000000003</v>
      </c>
      <c r="O98" s="25">
        <f t="shared" si="14"/>
        <v>0.44527499999999998</v>
      </c>
    </row>
    <row r="100" spans="1:15" ht="14">
      <c r="A100" t="s">
        <v>128</v>
      </c>
      <c r="B100" t="s">
        <v>106</v>
      </c>
      <c r="C100" s="7">
        <v>0.53249999999999997</v>
      </c>
      <c r="D100" s="7">
        <v>0.53800000000000003</v>
      </c>
      <c r="E100" s="7">
        <v>0.52700000000000002</v>
      </c>
      <c r="F100" s="7">
        <v>0.53249999999999997</v>
      </c>
      <c r="G100" s="7">
        <v>0.49400000000000005</v>
      </c>
      <c r="H100" s="7">
        <v>0.54900000000000004</v>
      </c>
      <c r="I100" s="7">
        <v>0.51050000000000006</v>
      </c>
      <c r="J100" s="7">
        <v>0.44450000000000006</v>
      </c>
      <c r="K100" s="7">
        <v>0.47750000000000004</v>
      </c>
      <c r="L100" s="7">
        <v>0.42800000000000005</v>
      </c>
      <c r="M100" s="7">
        <v>0.51050000000000006</v>
      </c>
      <c r="N100" s="7">
        <v>0.49950000000000006</v>
      </c>
      <c r="O100" s="24">
        <f>AVERAGE(C100:N100)</f>
        <v>0.5036250000000001</v>
      </c>
    </row>
    <row r="101" spans="1:15" ht="14">
      <c r="A101" t="s">
        <v>128</v>
      </c>
      <c r="B101" t="s">
        <v>105</v>
      </c>
      <c r="C101" s="7">
        <v>0.31250000000000006</v>
      </c>
      <c r="D101" s="7">
        <v>0.33450000000000002</v>
      </c>
      <c r="E101" s="7">
        <v>0.34</v>
      </c>
      <c r="F101" s="7">
        <v>0.27950000000000003</v>
      </c>
      <c r="G101" s="7">
        <v>0.37300000000000005</v>
      </c>
      <c r="H101" s="7">
        <v>0.41700000000000004</v>
      </c>
      <c r="I101" s="7">
        <v>0.32900000000000001</v>
      </c>
      <c r="J101" s="7">
        <v>0.37850000000000006</v>
      </c>
      <c r="K101" s="7">
        <v>0.38400000000000006</v>
      </c>
      <c r="L101" s="7">
        <v>0.45550000000000007</v>
      </c>
      <c r="M101" s="7">
        <v>0.38950000000000001</v>
      </c>
      <c r="N101" s="7">
        <v>0.40600000000000003</v>
      </c>
      <c r="O101" s="24">
        <f>AVERAGE(C101:N101)</f>
        <v>0.36658333333333332</v>
      </c>
    </row>
    <row r="102" spans="1:15" ht="14">
      <c r="A102" t="s">
        <v>128</v>
      </c>
      <c r="B102" t="s">
        <v>108</v>
      </c>
      <c r="C102" s="7">
        <v>0.43350000000000005</v>
      </c>
      <c r="D102" s="7">
        <v>0.43900000000000006</v>
      </c>
      <c r="E102" s="7">
        <v>0.41700000000000004</v>
      </c>
      <c r="F102" s="7">
        <v>0.42800000000000005</v>
      </c>
      <c r="G102" s="7">
        <v>0.47750000000000004</v>
      </c>
      <c r="H102" s="7">
        <v>0.45550000000000007</v>
      </c>
      <c r="I102" s="7">
        <v>0.44450000000000006</v>
      </c>
      <c r="J102" s="7">
        <v>0.39500000000000002</v>
      </c>
      <c r="K102" s="7">
        <v>0.45000000000000007</v>
      </c>
      <c r="L102" s="7">
        <v>0.49950000000000006</v>
      </c>
      <c r="M102" s="7">
        <v>0.48850000000000005</v>
      </c>
      <c r="N102" s="7">
        <v>0.49400000000000005</v>
      </c>
      <c r="O102" s="24">
        <f>AVERAGE(C102:N102)</f>
        <v>0.45183333333333336</v>
      </c>
    </row>
    <row r="103" spans="1:15" ht="14">
      <c r="A103" t="s">
        <v>128</v>
      </c>
      <c r="B103" t="s">
        <v>107</v>
      </c>
      <c r="C103" s="7">
        <v>0.54900000000000004</v>
      </c>
      <c r="D103" s="7">
        <v>0.55449999999999999</v>
      </c>
      <c r="E103" s="7">
        <v>0.48850000000000005</v>
      </c>
      <c r="F103" s="7">
        <v>0.49950000000000006</v>
      </c>
      <c r="G103" s="7">
        <v>0.505</v>
      </c>
      <c r="H103" s="7">
        <v>0.55449999999999999</v>
      </c>
      <c r="I103" s="7">
        <v>0.53800000000000003</v>
      </c>
      <c r="J103" s="7">
        <v>0.51050000000000006</v>
      </c>
      <c r="K103" s="7">
        <v>0.53249999999999997</v>
      </c>
      <c r="L103" s="7">
        <v>0.52150000000000007</v>
      </c>
      <c r="M103" s="7">
        <v>0.51600000000000013</v>
      </c>
      <c r="N103" s="7">
        <v>0.505</v>
      </c>
      <c r="O103" s="24">
        <f>AVERAGE(C103:N103)</f>
        <v>0.52287500000000009</v>
      </c>
    </row>
    <row r="104" spans="1:15" ht="14">
      <c r="O104" s="18"/>
    </row>
    <row r="105" spans="1:15" ht="13">
      <c r="A105" t="s">
        <v>128</v>
      </c>
      <c r="B105" t="s">
        <v>0</v>
      </c>
      <c r="C105" s="25">
        <f>AVERAGE(C100:C103)</f>
        <v>0.45687500000000003</v>
      </c>
      <c r="D105" s="25">
        <f t="shared" ref="D105:O105" si="15">AVERAGE(D100:D103)</f>
        <v>0.46650000000000003</v>
      </c>
      <c r="E105" s="25">
        <f t="shared" si="15"/>
        <v>0.44312499999999999</v>
      </c>
      <c r="F105" s="25">
        <f t="shared" si="15"/>
        <v>0.43487500000000007</v>
      </c>
      <c r="G105" s="25">
        <f t="shared" si="15"/>
        <v>0.46237499999999998</v>
      </c>
      <c r="H105" s="25">
        <f t="shared" si="15"/>
        <v>0.49400000000000005</v>
      </c>
      <c r="I105" s="25">
        <f t="shared" si="15"/>
        <v>0.45550000000000007</v>
      </c>
      <c r="J105" s="25">
        <f t="shared" si="15"/>
        <v>0.43212500000000009</v>
      </c>
      <c r="K105" s="25">
        <f t="shared" si="15"/>
        <v>0.46100000000000002</v>
      </c>
      <c r="L105" s="25">
        <f t="shared" si="15"/>
        <v>0.47612500000000008</v>
      </c>
      <c r="M105" s="25">
        <f t="shared" si="15"/>
        <v>0.47612500000000002</v>
      </c>
      <c r="N105" s="25">
        <f t="shared" si="15"/>
        <v>0.47612500000000002</v>
      </c>
      <c r="O105" s="25">
        <f t="shared" si="15"/>
        <v>0.46122916666666669</v>
      </c>
    </row>
    <row r="106" spans="1:15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tabColor rgb="FF7030A0"/>
  </sheetPr>
  <dimension ref="A1:O133"/>
  <sheetViews>
    <sheetView topLeftCell="A51" workbookViewId="0">
      <selection activeCell="B14" sqref="B14"/>
    </sheetView>
  </sheetViews>
  <sheetFormatPr defaultRowHeight="12.5"/>
  <cols>
    <col min="1" max="1" width="24.81640625" bestFit="1" customWidth="1"/>
    <col min="2" max="2" width="9.453125" customWidth="1"/>
    <col min="3" max="14" width="11.26953125" bestFit="1" customWidth="1"/>
    <col min="15" max="15" width="14" bestFit="1" customWidth="1"/>
  </cols>
  <sheetData>
    <row r="1" spans="1:15" s="11" customFormat="1" ht="14">
      <c r="A1" s="77" t="s">
        <v>1</v>
      </c>
      <c r="B1" s="77" t="s">
        <v>53</v>
      </c>
      <c r="C1" s="78">
        <v>44562</v>
      </c>
      <c r="D1" s="78">
        <v>44593</v>
      </c>
      <c r="E1" s="78">
        <v>44621</v>
      </c>
      <c r="F1" s="78">
        <v>44652</v>
      </c>
      <c r="G1" s="78">
        <v>44682</v>
      </c>
      <c r="H1" s="78">
        <v>44713</v>
      </c>
      <c r="I1" s="78">
        <v>44743</v>
      </c>
      <c r="J1" s="78">
        <v>44774</v>
      </c>
      <c r="K1" s="78">
        <v>44805</v>
      </c>
      <c r="L1" s="78">
        <v>44835</v>
      </c>
      <c r="M1" s="78">
        <v>44866</v>
      </c>
      <c r="N1" s="78">
        <v>44896</v>
      </c>
      <c r="O1" s="79" t="s">
        <v>0</v>
      </c>
    </row>
    <row r="2" spans="1:15" s="11" customFormat="1" ht="14">
      <c r="A2" s="20" t="s">
        <v>18</v>
      </c>
      <c r="B2" t="s">
        <v>106</v>
      </c>
      <c r="C2">
        <v>40</v>
      </c>
      <c r="D2">
        <v>46</v>
      </c>
      <c r="E2">
        <v>30</v>
      </c>
      <c r="F2">
        <v>38</v>
      </c>
      <c r="G2">
        <v>45</v>
      </c>
      <c r="H2">
        <v>27</v>
      </c>
      <c r="I2">
        <v>37</v>
      </c>
      <c r="J2">
        <v>29</v>
      </c>
      <c r="K2">
        <v>31</v>
      </c>
      <c r="L2">
        <v>26</v>
      </c>
      <c r="M2">
        <v>32</v>
      </c>
      <c r="N2">
        <v>36</v>
      </c>
      <c r="O2" s="10">
        <f>SUM(C2:N2)</f>
        <v>417</v>
      </c>
    </row>
    <row r="3" spans="1:15" s="11" customFormat="1" ht="14">
      <c r="A3" s="20" t="s">
        <v>18</v>
      </c>
      <c r="B3" t="s">
        <v>105</v>
      </c>
      <c r="C3">
        <v>38</v>
      </c>
      <c r="D3">
        <v>42</v>
      </c>
      <c r="E3">
        <v>40</v>
      </c>
      <c r="F3">
        <v>40</v>
      </c>
      <c r="G3">
        <v>39</v>
      </c>
      <c r="H3">
        <v>44</v>
      </c>
      <c r="I3">
        <v>48</v>
      </c>
      <c r="J3">
        <v>52</v>
      </c>
      <c r="K3">
        <v>46</v>
      </c>
      <c r="L3">
        <v>48</v>
      </c>
      <c r="M3">
        <v>52</v>
      </c>
      <c r="N3">
        <v>54</v>
      </c>
      <c r="O3" s="10">
        <f>SUM(C3:N3)</f>
        <v>543</v>
      </c>
    </row>
    <row r="4" spans="1:15" s="11" customFormat="1" ht="14">
      <c r="A4" s="20" t="s">
        <v>18</v>
      </c>
      <c r="B4" t="s">
        <v>108</v>
      </c>
      <c r="C4">
        <v>28</v>
      </c>
      <c r="D4">
        <v>27</v>
      </c>
      <c r="E4">
        <v>26</v>
      </c>
      <c r="F4">
        <v>27</v>
      </c>
      <c r="G4">
        <v>28</v>
      </c>
      <c r="H4">
        <v>25</v>
      </c>
      <c r="I4">
        <v>18</v>
      </c>
      <c r="J4">
        <v>16</v>
      </c>
      <c r="K4">
        <v>18</v>
      </c>
      <c r="L4">
        <v>22</v>
      </c>
      <c r="M4">
        <v>20</v>
      </c>
      <c r="N4">
        <v>25</v>
      </c>
      <c r="O4" s="10">
        <f>SUM(C4:N4)</f>
        <v>280</v>
      </c>
    </row>
    <row r="5" spans="1:15" s="11" customFormat="1" ht="14">
      <c r="A5" s="20" t="s">
        <v>18</v>
      </c>
      <c r="B5" t="s">
        <v>107</v>
      </c>
      <c r="C5">
        <v>21</v>
      </c>
      <c r="D5">
        <v>22</v>
      </c>
      <c r="E5">
        <v>23</v>
      </c>
      <c r="F5">
        <v>22</v>
      </c>
      <c r="G5">
        <v>24</v>
      </c>
      <c r="H5">
        <v>21</v>
      </c>
      <c r="I5">
        <v>19</v>
      </c>
      <c r="J5">
        <v>18</v>
      </c>
      <c r="K5">
        <v>14</v>
      </c>
      <c r="L5">
        <v>16</v>
      </c>
      <c r="M5">
        <v>16</v>
      </c>
      <c r="N5">
        <v>17</v>
      </c>
      <c r="O5" s="10">
        <f>SUM(C5:N5)</f>
        <v>233</v>
      </c>
    </row>
    <row r="6" spans="1:15" s="11" customFormat="1" ht="14">
      <c r="A6" s="20"/>
      <c r="B6" s="8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1:15" s="11" customFormat="1" ht="14">
      <c r="A7" s="20" t="s">
        <v>18</v>
      </c>
      <c r="B7" s="8" t="s">
        <v>0</v>
      </c>
      <c r="C7" s="15">
        <f>SUM(C2:C6)</f>
        <v>127</v>
      </c>
      <c r="D7" s="15">
        <f t="shared" ref="D7:O7" si="0">SUM(D2:D6)</f>
        <v>137</v>
      </c>
      <c r="E7" s="15">
        <f t="shared" si="0"/>
        <v>119</v>
      </c>
      <c r="F7" s="15">
        <f t="shared" si="0"/>
        <v>127</v>
      </c>
      <c r="G7" s="15">
        <f t="shared" si="0"/>
        <v>136</v>
      </c>
      <c r="H7" s="15">
        <f t="shared" si="0"/>
        <v>117</v>
      </c>
      <c r="I7" s="15">
        <f t="shared" si="0"/>
        <v>122</v>
      </c>
      <c r="J7" s="15">
        <f t="shared" si="0"/>
        <v>115</v>
      </c>
      <c r="K7" s="15">
        <f t="shared" si="0"/>
        <v>109</v>
      </c>
      <c r="L7" s="15">
        <f t="shared" si="0"/>
        <v>112</v>
      </c>
      <c r="M7" s="15">
        <f t="shared" si="0"/>
        <v>120</v>
      </c>
      <c r="N7" s="15">
        <f t="shared" si="0"/>
        <v>132</v>
      </c>
      <c r="O7" s="16">
        <f t="shared" si="0"/>
        <v>1473</v>
      </c>
    </row>
    <row r="8" spans="1:15" s="11" customFormat="1" ht="14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</row>
    <row r="9" spans="1:15" s="11" customFormat="1" ht="14">
      <c r="A9" s="20" t="s">
        <v>19</v>
      </c>
      <c r="B9" t="s">
        <v>106</v>
      </c>
      <c r="C9">
        <v>44</v>
      </c>
      <c r="D9">
        <v>48</v>
      </c>
      <c r="E9">
        <v>33</v>
      </c>
      <c r="F9">
        <v>41</v>
      </c>
      <c r="G9">
        <v>49</v>
      </c>
      <c r="H9">
        <v>29</v>
      </c>
      <c r="I9">
        <v>40</v>
      </c>
      <c r="J9">
        <v>31</v>
      </c>
      <c r="K9">
        <v>34</v>
      </c>
      <c r="L9">
        <v>27</v>
      </c>
      <c r="M9">
        <v>35</v>
      </c>
      <c r="N9">
        <v>39</v>
      </c>
      <c r="O9" s="10">
        <f>SUM(C9:N9)</f>
        <v>450</v>
      </c>
    </row>
    <row r="10" spans="1:15" s="11" customFormat="1" ht="14">
      <c r="A10" s="20" t="s">
        <v>19</v>
      </c>
      <c r="B10" t="s">
        <v>105</v>
      </c>
      <c r="C10">
        <v>41</v>
      </c>
      <c r="D10">
        <v>44</v>
      </c>
      <c r="E10">
        <v>44</v>
      </c>
      <c r="F10">
        <v>44</v>
      </c>
      <c r="G10">
        <v>42</v>
      </c>
      <c r="H10">
        <v>48</v>
      </c>
      <c r="I10">
        <v>50</v>
      </c>
      <c r="J10">
        <v>57</v>
      </c>
      <c r="K10">
        <v>50</v>
      </c>
      <c r="L10">
        <v>50</v>
      </c>
      <c r="M10">
        <v>57</v>
      </c>
      <c r="N10">
        <v>56</v>
      </c>
      <c r="O10" s="10">
        <f>SUM(C10:N10)</f>
        <v>583</v>
      </c>
    </row>
    <row r="11" spans="1:15" s="11" customFormat="1" ht="14">
      <c r="A11" s="20" t="s">
        <v>19</v>
      </c>
      <c r="B11" t="s">
        <v>108</v>
      </c>
      <c r="C11">
        <v>30</v>
      </c>
      <c r="D11">
        <v>29</v>
      </c>
      <c r="E11">
        <v>28</v>
      </c>
      <c r="F11">
        <v>28</v>
      </c>
      <c r="G11">
        <v>30</v>
      </c>
      <c r="H11">
        <v>27</v>
      </c>
      <c r="I11">
        <v>18</v>
      </c>
      <c r="J11">
        <v>17</v>
      </c>
      <c r="K11">
        <v>19</v>
      </c>
      <c r="L11">
        <v>24</v>
      </c>
      <c r="M11">
        <v>21</v>
      </c>
      <c r="N11">
        <v>26</v>
      </c>
      <c r="O11" s="10">
        <f>SUM(C11:N11)</f>
        <v>297</v>
      </c>
    </row>
    <row r="12" spans="1:15" s="11" customFormat="1" ht="14">
      <c r="A12" s="20" t="s">
        <v>19</v>
      </c>
      <c r="B12" t="s">
        <v>107</v>
      </c>
      <c r="C12">
        <v>23</v>
      </c>
      <c r="D12">
        <v>24</v>
      </c>
      <c r="E12">
        <v>25</v>
      </c>
      <c r="F12">
        <v>23</v>
      </c>
      <c r="G12">
        <v>26</v>
      </c>
      <c r="H12">
        <v>23</v>
      </c>
      <c r="I12">
        <v>20</v>
      </c>
      <c r="J12">
        <v>19</v>
      </c>
      <c r="K12">
        <v>15</v>
      </c>
      <c r="L12">
        <v>17</v>
      </c>
      <c r="M12">
        <v>16</v>
      </c>
      <c r="N12">
        <v>18</v>
      </c>
      <c r="O12" s="10">
        <f>SUM(C12:N12)</f>
        <v>249</v>
      </c>
    </row>
    <row r="13" spans="1:15" s="11" customFormat="1" ht="14">
      <c r="A13" s="20"/>
      <c r="B13" s="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</row>
    <row r="14" spans="1:15" s="11" customFormat="1" ht="14">
      <c r="A14" s="20" t="s">
        <v>19</v>
      </c>
      <c r="B14" s="8" t="s">
        <v>0</v>
      </c>
      <c r="C14" s="15">
        <f>SUM(C9:C13)</f>
        <v>138</v>
      </c>
      <c r="D14" s="15">
        <f t="shared" ref="D14:O14" si="1">SUM(D9:D13)</f>
        <v>145</v>
      </c>
      <c r="E14" s="15">
        <f t="shared" si="1"/>
        <v>130</v>
      </c>
      <c r="F14" s="15">
        <f t="shared" si="1"/>
        <v>136</v>
      </c>
      <c r="G14" s="15">
        <f t="shared" si="1"/>
        <v>147</v>
      </c>
      <c r="H14" s="15">
        <f t="shared" si="1"/>
        <v>127</v>
      </c>
      <c r="I14" s="15">
        <f t="shared" si="1"/>
        <v>128</v>
      </c>
      <c r="J14" s="15">
        <f t="shared" si="1"/>
        <v>124</v>
      </c>
      <c r="K14" s="15">
        <f t="shared" si="1"/>
        <v>118</v>
      </c>
      <c r="L14" s="15">
        <f t="shared" si="1"/>
        <v>118</v>
      </c>
      <c r="M14" s="15">
        <f t="shared" si="1"/>
        <v>129</v>
      </c>
      <c r="N14" s="15">
        <f t="shared" si="1"/>
        <v>139</v>
      </c>
      <c r="O14" s="16">
        <f t="shared" si="1"/>
        <v>1579</v>
      </c>
    </row>
    <row r="15" spans="1:15" s="11" customFormat="1" ht="14">
      <c r="A15" s="20"/>
      <c r="B15" s="8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6"/>
    </row>
    <row r="16" spans="1:15" s="11" customFormat="1" ht="14">
      <c r="A16" s="20" t="s">
        <v>96</v>
      </c>
      <c r="B16" t="s">
        <v>106</v>
      </c>
      <c r="C16" s="66">
        <v>41</v>
      </c>
      <c r="D16" s="66">
        <v>47</v>
      </c>
      <c r="E16" s="66">
        <v>31</v>
      </c>
      <c r="F16" s="66">
        <v>39</v>
      </c>
      <c r="G16" s="66">
        <v>46</v>
      </c>
      <c r="H16" s="66">
        <v>28</v>
      </c>
      <c r="I16" s="66">
        <v>38</v>
      </c>
      <c r="J16" s="66">
        <v>30</v>
      </c>
      <c r="K16" s="66">
        <v>32</v>
      </c>
      <c r="L16" s="66">
        <v>27</v>
      </c>
      <c r="M16" s="66">
        <v>33</v>
      </c>
      <c r="N16" s="66">
        <v>37</v>
      </c>
      <c r="O16" s="10">
        <f>SUM(C16:N16)</f>
        <v>429</v>
      </c>
    </row>
    <row r="17" spans="1:15" s="11" customFormat="1" ht="14">
      <c r="A17" s="20" t="s">
        <v>96</v>
      </c>
      <c r="B17" t="s">
        <v>105</v>
      </c>
      <c r="C17" s="66">
        <v>39</v>
      </c>
      <c r="D17" s="66">
        <v>43</v>
      </c>
      <c r="E17" s="66">
        <v>41</v>
      </c>
      <c r="F17" s="66">
        <v>41</v>
      </c>
      <c r="G17" s="66">
        <v>40</v>
      </c>
      <c r="H17" s="66">
        <v>45</v>
      </c>
      <c r="I17" s="66">
        <v>49</v>
      </c>
      <c r="J17" s="66">
        <v>53</v>
      </c>
      <c r="K17" s="66">
        <v>47</v>
      </c>
      <c r="L17" s="66">
        <v>49</v>
      </c>
      <c r="M17" s="66">
        <v>53</v>
      </c>
      <c r="N17" s="66">
        <v>55</v>
      </c>
      <c r="O17" s="10">
        <f>SUM(C17:N17)</f>
        <v>555</v>
      </c>
    </row>
    <row r="18" spans="1:15" s="11" customFormat="1" ht="14">
      <c r="A18" s="20" t="s">
        <v>96</v>
      </c>
      <c r="B18" t="s">
        <v>108</v>
      </c>
      <c r="C18" s="66">
        <v>29</v>
      </c>
      <c r="D18" s="66">
        <v>28</v>
      </c>
      <c r="E18" s="66">
        <v>27</v>
      </c>
      <c r="F18" s="66">
        <v>28</v>
      </c>
      <c r="G18" s="66">
        <v>29</v>
      </c>
      <c r="H18" s="66">
        <v>26</v>
      </c>
      <c r="I18" s="66">
        <v>19</v>
      </c>
      <c r="J18" s="66">
        <v>17</v>
      </c>
      <c r="K18" s="66">
        <v>19</v>
      </c>
      <c r="L18" s="66">
        <v>23</v>
      </c>
      <c r="M18" s="66">
        <v>21</v>
      </c>
      <c r="N18" s="66">
        <v>26</v>
      </c>
      <c r="O18" s="10">
        <f>SUM(C18:N18)</f>
        <v>292</v>
      </c>
    </row>
    <row r="19" spans="1:15" s="11" customFormat="1" ht="14">
      <c r="A19" s="20" t="s">
        <v>96</v>
      </c>
      <c r="B19" t="s">
        <v>107</v>
      </c>
      <c r="C19" s="66">
        <v>22</v>
      </c>
      <c r="D19" s="66">
        <v>23</v>
      </c>
      <c r="E19" s="66">
        <v>24</v>
      </c>
      <c r="F19" s="66">
        <v>23</v>
      </c>
      <c r="G19" s="66">
        <v>25</v>
      </c>
      <c r="H19" s="66">
        <v>22</v>
      </c>
      <c r="I19" s="66">
        <v>20</v>
      </c>
      <c r="J19" s="66">
        <v>19</v>
      </c>
      <c r="K19" s="66">
        <v>15</v>
      </c>
      <c r="L19" s="66">
        <v>17</v>
      </c>
      <c r="M19" s="66">
        <v>17</v>
      </c>
      <c r="N19" s="66">
        <v>18</v>
      </c>
      <c r="O19" s="10">
        <f>SUM(C19:N19)</f>
        <v>245</v>
      </c>
    </row>
    <row r="20" spans="1:15" s="11" customFormat="1" ht="14">
      <c r="A20" s="20"/>
      <c r="B20" s="8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</row>
    <row r="21" spans="1:15" s="11" customFormat="1" ht="14">
      <c r="A21" s="20" t="s">
        <v>96</v>
      </c>
      <c r="B21" s="8" t="s">
        <v>0</v>
      </c>
      <c r="C21" s="15">
        <f>SUM(C16:C20)</f>
        <v>131</v>
      </c>
      <c r="D21" s="15">
        <f t="shared" ref="D21:O21" si="2">SUM(D16:D20)</f>
        <v>141</v>
      </c>
      <c r="E21" s="15">
        <f t="shared" si="2"/>
        <v>123</v>
      </c>
      <c r="F21" s="15">
        <f t="shared" si="2"/>
        <v>131</v>
      </c>
      <c r="G21" s="15">
        <f t="shared" si="2"/>
        <v>140</v>
      </c>
      <c r="H21" s="15">
        <f t="shared" si="2"/>
        <v>121</v>
      </c>
      <c r="I21" s="15">
        <f t="shared" si="2"/>
        <v>126</v>
      </c>
      <c r="J21" s="15">
        <f t="shared" si="2"/>
        <v>119</v>
      </c>
      <c r="K21" s="15">
        <f t="shared" si="2"/>
        <v>113</v>
      </c>
      <c r="L21" s="15">
        <f t="shared" si="2"/>
        <v>116</v>
      </c>
      <c r="M21" s="15">
        <f t="shared" si="2"/>
        <v>124</v>
      </c>
      <c r="N21" s="15">
        <f t="shared" si="2"/>
        <v>136</v>
      </c>
      <c r="O21" s="16">
        <f t="shared" si="2"/>
        <v>1521</v>
      </c>
    </row>
    <row r="22" spans="1:15" s="11" customFormat="1" ht="14">
      <c r="B22" s="8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</row>
    <row r="23" spans="1:15" s="11" customFormat="1" ht="14">
      <c r="A23" s="23" t="s">
        <v>20</v>
      </c>
      <c r="B23" t="s">
        <v>106</v>
      </c>
      <c r="C23">
        <v>16</v>
      </c>
      <c r="D23">
        <v>18</v>
      </c>
      <c r="E23">
        <v>12</v>
      </c>
      <c r="F23">
        <v>15</v>
      </c>
      <c r="G23">
        <v>16</v>
      </c>
      <c r="H23">
        <v>10</v>
      </c>
      <c r="I23">
        <v>14</v>
      </c>
      <c r="J23">
        <v>11</v>
      </c>
      <c r="K23">
        <v>11</v>
      </c>
      <c r="L23">
        <v>9</v>
      </c>
      <c r="M23">
        <v>12</v>
      </c>
      <c r="N23">
        <v>14</v>
      </c>
      <c r="O23" s="18">
        <f>SUM(C23:N23)</f>
        <v>158</v>
      </c>
    </row>
    <row r="24" spans="1:15" s="11" customFormat="1" ht="14">
      <c r="A24" s="23" t="s">
        <v>20</v>
      </c>
      <c r="B24" t="s">
        <v>105</v>
      </c>
      <c r="C24">
        <v>5</v>
      </c>
      <c r="D24">
        <v>8</v>
      </c>
      <c r="E24">
        <v>5</v>
      </c>
      <c r="F24">
        <v>4</v>
      </c>
      <c r="G24">
        <v>9</v>
      </c>
      <c r="H24">
        <v>8</v>
      </c>
      <c r="I24">
        <v>7</v>
      </c>
      <c r="J24">
        <v>7</v>
      </c>
      <c r="K24">
        <v>11</v>
      </c>
      <c r="L24">
        <v>9</v>
      </c>
      <c r="M24">
        <v>12</v>
      </c>
      <c r="N24">
        <v>10</v>
      </c>
      <c r="O24" s="18">
        <f>SUM(C24:N24)</f>
        <v>95</v>
      </c>
    </row>
    <row r="25" spans="1:15" s="11" customFormat="1" ht="14">
      <c r="A25" s="23" t="s">
        <v>20</v>
      </c>
      <c r="B25" t="s">
        <v>108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3</v>
      </c>
      <c r="J25">
        <v>3</v>
      </c>
      <c r="K25">
        <v>4</v>
      </c>
      <c r="L25">
        <v>4</v>
      </c>
      <c r="M25">
        <v>4</v>
      </c>
      <c r="N25">
        <v>4</v>
      </c>
      <c r="O25" s="18">
        <f>SUM(C25:N25)</f>
        <v>46</v>
      </c>
    </row>
    <row r="26" spans="1:15" s="11" customFormat="1" ht="14">
      <c r="A26" s="23" t="s">
        <v>20</v>
      </c>
      <c r="B26" t="s">
        <v>107</v>
      </c>
      <c r="C26">
        <v>7</v>
      </c>
      <c r="D26">
        <v>6</v>
      </c>
      <c r="E26">
        <v>7</v>
      </c>
      <c r="F26">
        <v>5</v>
      </c>
      <c r="G26">
        <v>5</v>
      </c>
      <c r="H26">
        <v>3</v>
      </c>
      <c r="I26">
        <v>2</v>
      </c>
      <c r="J26">
        <v>1</v>
      </c>
      <c r="K26">
        <v>0</v>
      </c>
      <c r="L26">
        <v>0</v>
      </c>
      <c r="M26">
        <v>1</v>
      </c>
      <c r="N26">
        <v>1</v>
      </c>
      <c r="O26" s="18">
        <f>SUM(C26:N26)</f>
        <v>38</v>
      </c>
    </row>
    <row r="27" spans="1:15" ht="14">
      <c r="A27" s="23"/>
      <c r="O27" s="18"/>
    </row>
    <row r="28" spans="1:15" ht="14">
      <c r="A28" s="23" t="s">
        <v>20</v>
      </c>
      <c r="B28" s="5" t="s">
        <v>0</v>
      </c>
      <c r="C28" s="5">
        <f t="shared" ref="C28:N28" si="3">SUM(C23:C27)</f>
        <v>32</v>
      </c>
      <c r="D28" s="5">
        <f t="shared" si="3"/>
        <v>36</v>
      </c>
      <c r="E28" s="5">
        <f t="shared" si="3"/>
        <v>28</v>
      </c>
      <c r="F28" s="5">
        <f t="shared" si="3"/>
        <v>28</v>
      </c>
      <c r="G28" s="5">
        <f t="shared" si="3"/>
        <v>34</v>
      </c>
      <c r="H28" s="5">
        <f t="shared" si="3"/>
        <v>25</v>
      </c>
      <c r="I28" s="5">
        <f t="shared" si="3"/>
        <v>26</v>
      </c>
      <c r="J28" s="5">
        <f t="shared" si="3"/>
        <v>22</v>
      </c>
      <c r="K28" s="5">
        <f t="shared" si="3"/>
        <v>26</v>
      </c>
      <c r="L28" s="5">
        <f t="shared" si="3"/>
        <v>22</v>
      </c>
      <c r="M28" s="5">
        <f t="shared" si="3"/>
        <v>29</v>
      </c>
      <c r="N28" s="5">
        <f t="shared" si="3"/>
        <v>29</v>
      </c>
      <c r="O28" s="5">
        <f>SUM(O23:O27)</f>
        <v>337</v>
      </c>
    </row>
    <row r="29" spans="1:15" s="11" customFormat="1" ht="14"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</row>
    <row r="30" spans="1:15" s="11" customFormat="1" ht="14">
      <c r="A30" s="23" t="s">
        <v>22</v>
      </c>
      <c r="B30" t="s">
        <v>106</v>
      </c>
      <c r="C30">
        <v>17</v>
      </c>
      <c r="D30">
        <v>18</v>
      </c>
      <c r="E30">
        <v>12</v>
      </c>
      <c r="F30">
        <v>16</v>
      </c>
      <c r="G30">
        <v>17</v>
      </c>
      <c r="H30">
        <v>10</v>
      </c>
      <c r="I30">
        <v>15</v>
      </c>
      <c r="J30">
        <v>12</v>
      </c>
      <c r="K30">
        <v>12</v>
      </c>
      <c r="L30">
        <v>9</v>
      </c>
      <c r="M30">
        <v>13</v>
      </c>
      <c r="N30">
        <v>15</v>
      </c>
      <c r="O30" s="18">
        <f>SUM(C30:N30)</f>
        <v>166</v>
      </c>
    </row>
    <row r="31" spans="1:15" s="11" customFormat="1" ht="14">
      <c r="A31" s="23" t="s">
        <v>22</v>
      </c>
      <c r="B31" t="s">
        <v>105</v>
      </c>
      <c r="C31">
        <v>6</v>
      </c>
      <c r="D31">
        <v>9</v>
      </c>
      <c r="E31">
        <v>6</v>
      </c>
      <c r="F31">
        <v>5</v>
      </c>
      <c r="G31">
        <v>10</v>
      </c>
      <c r="H31">
        <v>10</v>
      </c>
      <c r="I31">
        <v>9</v>
      </c>
      <c r="J31">
        <v>9</v>
      </c>
      <c r="K31">
        <v>11</v>
      </c>
      <c r="L31">
        <v>8</v>
      </c>
      <c r="M31">
        <v>15</v>
      </c>
      <c r="N31">
        <v>11</v>
      </c>
      <c r="O31" s="18">
        <f>SUM(C31:N31)</f>
        <v>109</v>
      </c>
    </row>
    <row r="32" spans="1:15" s="11" customFormat="1" ht="14">
      <c r="A32" s="23" t="s">
        <v>22</v>
      </c>
      <c r="B32" t="s">
        <v>108</v>
      </c>
      <c r="C32">
        <v>4</v>
      </c>
      <c r="D32">
        <v>5</v>
      </c>
      <c r="E32">
        <v>4</v>
      </c>
      <c r="F32">
        <v>5</v>
      </c>
      <c r="G32">
        <v>4</v>
      </c>
      <c r="H32">
        <v>6</v>
      </c>
      <c r="I32">
        <v>2</v>
      </c>
      <c r="J32">
        <v>3</v>
      </c>
      <c r="K32">
        <v>3</v>
      </c>
      <c r="L32">
        <v>4</v>
      </c>
      <c r="M32">
        <v>5</v>
      </c>
      <c r="N32">
        <v>4</v>
      </c>
      <c r="O32" s="18">
        <f>SUM(C32:N32)</f>
        <v>49</v>
      </c>
    </row>
    <row r="33" spans="1:15" s="11" customFormat="1" ht="14">
      <c r="A33" s="23" t="s">
        <v>22</v>
      </c>
      <c r="B33" t="s">
        <v>107</v>
      </c>
      <c r="C33">
        <v>8</v>
      </c>
      <c r="D33">
        <v>8</v>
      </c>
      <c r="E33">
        <v>8</v>
      </c>
      <c r="F33">
        <v>7</v>
      </c>
      <c r="G33">
        <v>8</v>
      </c>
      <c r="H33">
        <v>9</v>
      </c>
      <c r="I33">
        <v>4</v>
      </c>
      <c r="J33">
        <v>4</v>
      </c>
      <c r="K33">
        <v>6</v>
      </c>
      <c r="L33">
        <v>7</v>
      </c>
      <c r="M33">
        <v>5</v>
      </c>
      <c r="N33">
        <v>8</v>
      </c>
      <c r="O33" s="18">
        <f>SUM(C33:N33)</f>
        <v>82</v>
      </c>
    </row>
    <row r="34" spans="1:15" ht="14">
      <c r="A34" s="23"/>
      <c r="O34" s="18"/>
    </row>
    <row r="35" spans="1:15" ht="14">
      <c r="A35" s="23" t="s">
        <v>22</v>
      </c>
      <c r="B35" s="5" t="s">
        <v>0</v>
      </c>
      <c r="C35" s="5">
        <f t="shared" ref="C35:N35" si="4">SUM(C30:C34)</f>
        <v>35</v>
      </c>
      <c r="D35" s="5">
        <f t="shared" si="4"/>
        <v>40</v>
      </c>
      <c r="E35" s="5">
        <f t="shared" si="4"/>
        <v>30</v>
      </c>
      <c r="F35" s="5">
        <f t="shared" si="4"/>
        <v>33</v>
      </c>
      <c r="G35" s="5">
        <f t="shared" si="4"/>
        <v>39</v>
      </c>
      <c r="H35" s="5">
        <f t="shared" si="4"/>
        <v>35</v>
      </c>
      <c r="I35" s="5">
        <f t="shared" si="4"/>
        <v>30</v>
      </c>
      <c r="J35" s="5">
        <f t="shared" si="4"/>
        <v>28</v>
      </c>
      <c r="K35" s="5">
        <f t="shared" si="4"/>
        <v>32</v>
      </c>
      <c r="L35" s="5">
        <f t="shared" si="4"/>
        <v>28</v>
      </c>
      <c r="M35" s="5">
        <f t="shared" si="4"/>
        <v>38</v>
      </c>
      <c r="N35" s="5">
        <f t="shared" si="4"/>
        <v>38</v>
      </c>
      <c r="O35" s="5">
        <f>SUM(O30:O34)</f>
        <v>406</v>
      </c>
    </row>
    <row r="36" spans="1:15" ht="14">
      <c r="A36" s="23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1:15" ht="14">
      <c r="A37" s="23" t="s">
        <v>97</v>
      </c>
      <c r="B37" t="s">
        <v>106</v>
      </c>
      <c r="C37" s="61">
        <v>17</v>
      </c>
      <c r="D37" s="61">
        <v>19</v>
      </c>
      <c r="E37" s="61">
        <v>13</v>
      </c>
      <c r="F37" s="61">
        <v>16</v>
      </c>
      <c r="G37" s="61">
        <v>17</v>
      </c>
      <c r="H37" s="61">
        <v>11</v>
      </c>
      <c r="I37" s="61">
        <v>15</v>
      </c>
      <c r="J37" s="61">
        <v>12</v>
      </c>
      <c r="K37" s="61">
        <v>12</v>
      </c>
      <c r="L37" s="61">
        <v>10</v>
      </c>
      <c r="M37" s="61">
        <v>13</v>
      </c>
      <c r="N37" s="61">
        <v>15</v>
      </c>
      <c r="O37" s="18">
        <f>SUM(C37:N37)</f>
        <v>170</v>
      </c>
    </row>
    <row r="38" spans="1:15" ht="14">
      <c r="A38" s="23" t="s">
        <v>97</v>
      </c>
      <c r="B38" t="s">
        <v>105</v>
      </c>
      <c r="C38" s="61">
        <v>6</v>
      </c>
      <c r="D38" s="61">
        <v>9</v>
      </c>
      <c r="E38" s="61">
        <v>6</v>
      </c>
      <c r="F38" s="61">
        <v>5</v>
      </c>
      <c r="G38" s="61">
        <v>10</v>
      </c>
      <c r="H38" s="61">
        <v>9</v>
      </c>
      <c r="I38" s="61">
        <v>8</v>
      </c>
      <c r="J38" s="61">
        <v>8</v>
      </c>
      <c r="K38" s="61">
        <v>12</v>
      </c>
      <c r="L38" s="61">
        <v>10</v>
      </c>
      <c r="M38" s="61">
        <v>13</v>
      </c>
      <c r="N38" s="61">
        <v>11</v>
      </c>
      <c r="O38" s="18">
        <f>SUM(C38:N38)</f>
        <v>107</v>
      </c>
    </row>
    <row r="39" spans="1:15" ht="14">
      <c r="A39" s="23" t="s">
        <v>97</v>
      </c>
      <c r="B39" t="s">
        <v>108</v>
      </c>
      <c r="C39" s="61">
        <v>5</v>
      </c>
      <c r="D39" s="61">
        <v>5</v>
      </c>
      <c r="E39" s="61">
        <v>5</v>
      </c>
      <c r="F39" s="61">
        <v>5</v>
      </c>
      <c r="G39" s="61">
        <v>5</v>
      </c>
      <c r="H39" s="61">
        <v>5</v>
      </c>
      <c r="I39" s="61">
        <v>4</v>
      </c>
      <c r="J39" s="61">
        <v>4</v>
      </c>
      <c r="K39" s="61">
        <v>5</v>
      </c>
      <c r="L39" s="61">
        <v>5</v>
      </c>
      <c r="M39" s="61">
        <v>5</v>
      </c>
      <c r="N39" s="61">
        <v>5</v>
      </c>
      <c r="O39" s="18">
        <f>SUM(C39:N39)</f>
        <v>58</v>
      </c>
    </row>
    <row r="40" spans="1:15" ht="14">
      <c r="A40" s="23" t="s">
        <v>97</v>
      </c>
      <c r="B40" t="s">
        <v>107</v>
      </c>
      <c r="C40" s="61">
        <v>8</v>
      </c>
      <c r="D40" s="61">
        <v>7</v>
      </c>
      <c r="E40" s="61">
        <v>8</v>
      </c>
      <c r="F40" s="61">
        <v>6</v>
      </c>
      <c r="G40" s="61">
        <v>6</v>
      </c>
      <c r="H40" s="61">
        <v>4</v>
      </c>
      <c r="I40" s="61">
        <v>3</v>
      </c>
      <c r="J40" s="61">
        <v>2</v>
      </c>
      <c r="K40" s="61">
        <v>1</v>
      </c>
      <c r="L40" s="61">
        <v>1</v>
      </c>
      <c r="M40" s="61">
        <v>2</v>
      </c>
      <c r="N40" s="61">
        <v>2</v>
      </c>
      <c r="O40" s="18">
        <f>SUM(C40:N40)</f>
        <v>50</v>
      </c>
    </row>
    <row r="41" spans="1:15" ht="14">
      <c r="A41" s="23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18"/>
    </row>
    <row r="42" spans="1:15" ht="14">
      <c r="A42" s="23" t="s">
        <v>97</v>
      </c>
      <c r="B42" s="5" t="s">
        <v>0</v>
      </c>
      <c r="C42" s="5">
        <f t="shared" ref="C42:N42" si="5">SUM(C37:C41)</f>
        <v>36</v>
      </c>
      <c r="D42" s="5">
        <f t="shared" si="5"/>
        <v>40</v>
      </c>
      <c r="E42" s="5">
        <f t="shared" si="5"/>
        <v>32</v>
      </c>
      <c r="F42" s="5">
        <f t="shared" si="5"/>
        <v>32</v>
      </c>
      <c r="G42" s="5">
        <f t="shared" si="5"/>
        <v>38</v>
      </c>
      <c r="H42" s="5">
        <f t="shared" si="5"/>
        <v>29</v>
      </c>
      <c r="I42" s="5">
        <f t="shared" si="5"/>
        <v>30</v>
      </c>
      <c r="J42" s="5">
        <f t="shared" si="5"/>
        <v>26</v>
      </c>
      <c r="K42" s="5">
        <f t="shared" si="5"/>
        <v>30</v>
      </c>
      <c r="L42" s="5">
        <f t="shared" si="5"/>
        <v>26</v>
      </c>
      <c r="M42" s="5">
        <f t="shared" si="5"/>
        <v>33</v>
      </c>
      <c r="N42" s="5">
        <f t="shared" si="5"/>
        <v>33</v>
      </c>
      <c r="O42" s="5">
        <f>SUM(O37:O41)</f>
        <v>385</v>
      </c>
    </row>
    <row r="43" spans="1:15" ht="1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1:15" ht="14">
      <c r="A44" s="23" t="s">
        <v>118</v>
      </c>
      <c r="B44" t="s">
        <v>106</v>
      </c>
      <c r="C44" s="22">
        <v>0.95</v>
      </c>
      <c r="D44" s="22">
        <v>0.96</v>
      </c>
      <c r="E44" s="22">
        <v>0.94</v>
      </c>
      <c r="F44" s="22">
        <v>0.95</v>
      </c>
      <c r="G44" s="22">
        <v>0.88</v>
      </c>
      <c r="H44" s="22">
        <v>0.98</v>
      </c>
      <c r="I44" s="22">
        <v>0.91</v>
      </c>
      <c r="J44" s="22">
        <v>0.79</v>
      </c>
      <c r="K44" s="22">
        <v>0.85</v>
      </c>
      <c r="L44" s="22">
        <v>0.76</v>
      </c>
      <c r="M44" s="22">
        <v>0.91</v>
      </c>
      <c r="N44" s="22">
        <v>0.89</v>
      </c>
      <c r="O44" s="24">
        <f>AVERAGE(C44:N44)</f>
        <v>0.89750000000000008</v>
      </c>
    </row>
    <row r="45" spans="1:15" ht="14">
      <c r="A45" s="23" t="s">
        <v>118</v>
      </c>
      <c r="B45" t="s">
        <v>105</v>
      </c>
      <c r="C45" s="22">
        <v>0.55000000000000004</v>
      </c>
      <c r="D45" s="22">
        <v>0.59</v>
      </c>
      <c r="E45" s="22">
        <v>0.6</v>
      </c>
      <c r="F45" s="22">
        <v>0.49</v>
      </c>
      <c r="G45" s="22">
        <v>0.66</v>
      </c>
      <c r="H45" s="22">
        <v>0.74</v>
      </c>
      <c r="I45" s="22">
        <v>0.57999999999999996</v>
      </c>
      <c r="J45" s="22">
        <v>0.67</v>
      </c>
      <c r="K45" s="22">
        <v>0.68</v>
      </c>
      <c r="L45" s="22">
        <v>0.81</v>
      </c>
      <c r="M45" s="22">
        <v>0.69</v>
      </c>
      <c r="N45" s="22">
        <v>0.72</v>
      </c>
      <c r="O45" s="24">
        <f>AVERAGE(C45:N45)</f>
        <v>0.64833333333333332</v>
      </c>
    </row>
    <row r="46" spans="1:15" ht="14">
      <c r="A46" s="23" t="s">
        <v>118</v>
      </c>
      <c r="B46" t="s">
        <v>108</v>
      </c>
      <c r="C46" s="22">
        <v>0.77</v>
      </c>
      <c r="D46" s="22">
        <v>0.78</v>
      </c>
      <c r="E46" s="22">
        <v>0.74</v>
      </c>
      <c r="F46" s="22">
        <v>0.76</v>
      </c>
      <c r="G46" s="22">
        <v>0.85</v>
      </c>
      <c r="H46" s="22">
        <v>0.81</v>
      </c>
      <c r="I46" s="22">
        <v>0.79</v>
      </c>
      <c r="J46" s="22">
        <v>0.7</v>
      </c>
      <c r="K46" s="22">
        <v>0.8</v>
      </c>
      <c r="L46" s="22">
        <v>0.89</v>
      </c>
      <c r="M46" s="22">
        <v>0.87</v>
      </c>
      <c r="N46" s="22">
        <v>0.88</v>
      </c>
      <c r="O46" s="24">
        <f>AVERAGE(C46:N46)</f>
        <v>0.80333333333333334</v>
      </c>
    </row>
    <row r="47" spans="1:15" ht="14">
      <c r="A47" s="23" t="s">
        <v>118</v>
      </c>
      <c r="B47" t="s">
        <v>107</v>
      </c>
      <c r="C47" s="22">
        <v>0.95</v>
      </c>
      <c r="D47" s="22">
        <v>0.94</v>
      </c>
      <c r="E47" s="22">
        <v>0.89</v>
      </c>
      <c r="F47" s="22">
        <v>0.91</v>
      </c>
      <c r="G47" s="22">
        <v>0.94</v>
      </c>
      <c r="H47" s="22">
        <v>0.93</v>
      </c>
      <c r="I47" s="22">
        <v>0.96</v>
      </c>
      <c r="J47" s="22">
        <v>0.91</v>
      </c>
      <c r="K47" s="22">
        <v>0.89</v>
      </c>
      <c r="L47" s="22">
        <v>0.93</v>
      </c>
      <c r="M47" s="22">
        <v>0.92</v>
      </c>
      <c r="N47" s="22">
        <v>0.9</v>
      </c>
      <c r="O47" s="24">
        <f>AVERAGE(C47:N47)</f>
        <v>0.92249999999999999</v>
      </c>
    </row>
    <row r="48" spans="1:15" ht="14">
      <c r="A48" s="23"/>
      <c r="O48" s="18"/>
    </row>
    <row r="49" spans="1:15" ht="14">
      <c r="A49" s="23" t="s">
        <v>118</v>
      </c>
      <c r="B49" s="5" t="s">
        <v>0</v>
      </c>
      <c r="C49" s="25">
        <f>SUM(C44:C48)/COUNT(C44:C47)</f>
        <v>0.80499999999999994</v>
      </c>
      <c r="D49" s="25">
        <f t="shared" ref="D49:O49" si="6">SUM(D44:D48)/COUNT(D44:D47)</f>
        <v>0.8175</v>
      </c>
      <c r="E49" s="25">
        <f t="shared" si="6"/>
        <v>0.79250000000000009</v>
      </c>
      <c r="F49" s="25">
        <f t="shared" si="6"/>
        <v>0.77750000000000008</v>
      </c>
      <c r="G49" s="25">
        <f t="shared" si="6"/>
        <v>0.83250000000000002</v>
      </c>
      <c r="H49" s="25">
        <f t="shared" si="6"/>
        <v>0.8650000000000001</v>
      </c>
      <c r="I49" s="25">
        <f t="shared" si="6"/>
        <v>0.81</v>
      </c>
      <c r="J49" s="25">
        <f t="shared" si="6"/>
        <v>0.76750000000000007</v>
      </c>
      <c r="K49" s="25">
        <f t="shared" si="6"/>
        <v>0.80500000000000005</v>
      </c>
      <c r="L49" s="25">
        <f t="shared" si="6"/>
        <v>0.84750000000000003</v>
      </c>
      <c r="M49" s="25">
        <f t="shared" si="6"/>
        <v>0.84750000000000003</v>
      </c>
      <c r="N49" s="25">
        <f t="shared" si="6"/>
        <v>0.84749999999999992</v>
      </c>
      <c r="O49" s="25">
        <f t="shared" si="6"/>
        <v>0.81791666666666663</v>
      </c>
    </row>
    <row r="50" spans="1:15" ht="13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 ht="14">
      <c r="A51" s="23" t="s">
        <v>119</v>
      </c>
      <c r="B51" t="s">
        <v>106</v>
      </c>
      <c r="C51" s="7">
        <v>0.91</v>
      </c>
      <c r="D51" s="7">
        <v>0.95</v>
      </c>
      <c r="E51" s="7">
        <v>0.95</v>
      </c>
      <c r="F51" s="7">
        <v>0.89</v>
      </c>
      <c r="G51" s="7">
        <v>0.87</v>
      </c>
      <c r="H51" s="7">
        <v>0.91</v>
      </c>
      <c r="I51" s="7">
        <v>0.95</v>
      </c>
      <c r="J51" s="7">
        <v>0.8</v>
      </c>
      <c r="K51" s="7">
        <v>0.85</v>
      </c>
      <c r="L51" s="7">
        <v>0.93</v>
      </c>
      <c r="M51" s="7">
        <v>0.94</v>
      </c>
      <c r="N51" s="7">
        <v>0.91</v>
      </c>
      <c r="O51" s="24">
        <f>AVERAGE(C51:N51)</f>
        <v>0.90499999999999992</v>
      </c>
    </row>
    <row r="52" spans="1:15" ht="14">
      <c r="A52" s="23" t="s">
        <v>119</v>
      </c>
      <c r="B52" t="s">
        <v>105</v>
      </c>
      <c r="C52" s="7">
        <v>0.65</v>
      </c>
      <c r="D52" s="7">
        <v>0.68</v>
      </c>
      <c r="E52" s="7">
        <v>0.67</v>
      </c>
      <c r="F52" s="7">
        <v>0.64</v>
      </c>
      <c r="G52" s="7">
        <v>0.7</v>
      </c>
      <c r="H52" s="7">
        <v>0.69</v>
      </c>
      <c r="I52" s="7">
        <v>0.62</v>
      </c>
      <c r="J52" s="7">
        <v>0.64</v>
      </c>
      <c r="K52" s="7">
        <v>0.66</v>
      </c>
      <c r="L52" s="7">
        <v>0.83</v>
      </c>
      <c r="M52" s="7">
        <v>0.85</v>
      </c>
      <c r="N52" s="7">
        <v>0.86</v>
      </c>
      <c r="O52" s="24">
        <f>AVERAGE(C52:N52)</f>
        <v>0.70749999999999991</v>
      </c>
    </row>
    <row r="53" spans="1:15" ht="14">
      <c r="A53" s="23" t="s">
        <v>119</v>
      </c>
      <c r="B53" t="s">
        <v>108</v>
      </c>
      <c r="C53" s="7">
        <v>0.72</v>
      </c>
      <c r="D53" s="7">
        <v>0.76</v>
      </c>
      <c r="E53" s="7">
        <v>0.71</v>
      </c>
      <c r="F53" s="7">
        <v>0.69</v>
      </c>
      <c r="G53" s="7">
        <v>0.74</v>
      </c>
      <c r="H53" s="7">
        <v>0.72</v>
      </c>
      <c r="I53" s="7">
        <v>0.78</v>
      </c>
      <c r="J53" s="7">
        <v>0.77</v>
      </c>
      <c r="K53" s="7">
        <v>0.79</v>
      </c>
      <c r="L53" s="7">
        <v>0.8</v>
      </c>
      <c r="M53" s="7">
        <v>0.83</v>
      </c>
      <c r="N53" s="7">
        <v>0.81</v>
      </c>
      <c r="O53" s="24">
        <f>AVERAGE(C53:N53)</f>
        <v>0.76000000000000012</v>
      </c>
    </row>
    <row r="54" spans="1:15" ht="14">
      <c r="A54" s="23" t="s">
        <v>119</v>
      </c>
      <c r="B54" t="s">
        <v>107</v>
      </c>
      <c r="C54" s="7">
        <v>0.98</v>
      </c>
      <c r="D54" s="7">
        <v>0.99</v>
      </c>
      <c r="E54" s="7">
        <v>0.88</v>
      </c>
      <c r="F54" s="7">
        <v>0.87</v>
      </c>
      <c r="G54" s="7">
        <v>0.9</v>
      </c>
      <c r="H54" s="7">
        <v>0.96</v>
      </c>
      <c r="I54" s="7">
        <v>0.94</v>
      </c>
      <c r="J54" s="7">
        <v>0.89</v>
      </c>
      <c r="K54" s="7">
        <v>0.9</v>
      </c>
      <c r="L54" s="7">
        <v>0.91</v>
      </c>
      <c r="M54" s="7">
        <v>0.94</v>
      </c>
      <c r="N54" s="7">
        <v>0.95</v>
      </c>
      <c r="O54" s="24">
        <f>AVERAGE(C54:N54)</f>
        <v>0.92583333333333317</v>
      </c>
    </row>
    <row r="55" spans="1:15" ht="14">
      <c r="A55" s="23"/>
      <c r="O55" s="18"/>
    </row>
    <row r="56" spans="1:15" ht="14">
      <c r="A56" s="23" t="s">
        <v>119</v>
      </c>
      <c r="B56" t="s">
        <v>0</v>
      </c>
      <c r="C56" s="25">
        <f t="shared" ref="C56:O56" si="7">SUM(C51:C55)/COUNT(C51:C54)</f>
        <v>0.81500000000000006</v>
      </c>
      <c r="D56" s="25">
        <f t="shared" si="7"/>
        <v>0.84499999999999997</v>
      </c>
      <c r="E56" s="25">
        <f t="shared" si="7"/>
        <v>0.80249999999999999</v>
      </c>
      <c r="F56" s="25">
        <f t="shared" si="7"/>
        <v>0.77249999999999996</v>
      </c>
      <c r="G56" s="25">
        <f t="shared" si="7"/>
        <v>0.80249999999999988</v>
      </c>
      <c r="H56" s="25">
        <f t="shared" si="7"/>
        <v>0.82000000000000006</v>
      </c>
      <c r="I56" s="25">
        <f t="shared" si="7"/>
        <v>0.8224999999999999</v>
      </c>
      <c r="J56" s="25">
        <f t="shared" si="7"/>
        <v>0.77500000000000002</v>
      </c>
      <c r="K56" s="25">
        <f t="shared" si="7"/>
        <v>0.79999999999999993</v>
      </c>
      <c r="L56" s="25">
        <f t="shared" si="7"/>
        <v>0.86750000000000005</v>
      </c>
      <c r="M56" s="25">
        <f t="shared" si="7"/>
        <v>0.89</v>
      </c>
      <c r="N56" s="25">
        <f t="shared" si="7"/>
        <v>0.88250000000000006</v>
      </c>
      <c r="O56" s="25">
        <f t="shared" si="7"/>
        <v>0.82458333333333333</v>
      </c>
    </row>
    <row r="57" spans="1:15" ht="14">
      <c r="A57" s="23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14">
      <c r="A58" s="64" t="s">
        <v>120</v>
      </c>
      <c r="B58" t="s">
        <v>106</v>
      </c>
      <c r="C58" s="65">
        <v>0.96499999999999997</v>
      </c>
      <c r="D58" s="65">
        <v>0.97499999999999998</v>
      </c>
      <c r="E58" s="65">
        <v>0.95499999999999996</v>
      </c>
      <c r="F58" s="65">
        <v>0.96499999999999997</v>
      </c>
      <c r="G58" s="65">
        <v>0.89500000000000002</v>
      </c>
      <c r="H58" s="65">
        <v>0.95</v>
      </c>
      <c r="I58" s="65">
        <v>0.92500000000000004</v>
      </c>
      <c r="J58" s="65">
        <v>0.80500000000000005</v>
      </c>
      <c r="K58" s="65">
        <v>0.86499999999999999</v>
      </c>
      <c r="L58" s="65">
        <v>0.77500000000000002</v>
      </c>
      <c r="M58" s="65">
        <v>0.92500000000000004</v>
      </c>
      <c r="N58" s="65">
        <v>0.90500000000000003</v>
      </c>
      <c r="O58" s="24">
        <f>AVERAGE(C58:N58)</f>
        <v>0.90874999999999995</v>
      </c>
    </row>
    <row r="59" spans="1:15" ht="14">
      <c r="A59" s="64" t="s">
        <v>120</v>
      </c>
      <c r="B59" t="s">
        <v>105</v>
      </c>
      <c r="C59" s="65">
        <v>0.56500000000000006</v>
      </c>
      <c r="D59" s="65">
        <v>0.60499999999999998</v>
      </c>
      <c r="E59" s="65">
        <v>0.61499999999999999</v>
      </c>
      <c r="F59" s="65">
        <v>0.505</v>
      </c>
      <c r="G59" s="65">
        <v>0.67500000000000004</v>
      </c>
      <c r="H59" s="65">
        <v>0.755</v>
      </c>
      <c r="I59" s="65">
        <v>0.59499999999999997</v>
      </c>
      <c r="J59" s="65">
        <v>0.68500000000000005</v>
      </c>
      <c r="K59" s="65">
        <v>0.69500000000000006</v>
      </c>
      <c r="L59" s="65">
        <v>0.82500000000000007</v>
      </c>
      <c r="M59" s="65">
        <v>0.70499999999999996</v>
      </c>
      <c r="N59" s="65">
        <v>0.73499999999999999</v>
      </c>
      <c r="O59" s="24">
        <f>AVERAGE(C59:N59)</f>
        <v>0.66333333333333344</v>
      </c>
    </row>
    <row r="60" spans="1:15" ht="14">
      <c r="A60" s="64" t="s">
        <v>120</v>
      </c>
      <c r="B60" t="s">
        <v>108</v>
      </c>
      <c r="C60" s="65">
        <v>0.78500000000000003</v>
      </c>
      <c r="D60" s="65">
        <v>0.79500000000000004</v>
      </c>
      <c r="E60" s="65">
        <v>0.755</v>
      </c>
      <c r="F60" s="65">
        <v>0.77500000000000002</v>
      </c>
      <c r="G60" s="65">
        <v>0.86499999999999999</v>
      </c>
      <c r="H60" s="65">
        <v>0.82500000000000007</v>
      </c>
      <c r="I60" s="65">
        <v>0.80500000000000005</v>
      </c>
      <c r="J60" s="65">
        <v>0.71499999999999997</v>
      </c>
      <c r="K60" s="65">
        <v>0.81500000000000006</v>
      </c>
      <c r="L60" s="65">
        <v>0.90500000000000003</v>
      </c>
      <c r="M60" s="65">
        <v>0.88500000000000001</v>
      </c>
      <c r="N60" s="65">
        <v>0.89500000000000002</v>
      </c>
      <c r="O60" s="24">
        <f>AVERAGE(C60:N60)</f>
        <v>0.81833333333333325</v>
      </c>
    </row>
    <row r="61" spans="1:15" ht="14">
      <c r="A61" s="64" t="s">
        <v>120</v>
      </c>
      <c r="B61" t="s">
        <v>107</v>
      </c>
      <c r="C61" s="65">
        <v>0.96499999999999997</v>
      </c>
      <c r="D61" s="65">
        <v>0.95499999999999996</v>
      </c>
      <c r="E61" s="65">
        <v>0.90500000000000003</v>
      </c>
      <c r="F61" s="65">
        <v>0.92500000000000004</v>
      </c>
      <c r="G61" s="65">
        <v>0.95499999999999996</v>
      </c>
      <c r="H61" s="65">
        <v>0.94500000000000006</v>
      </c>
      <c r="I61" s="65">
        <v>0.97499999999999998</v>
      </c>
      <c r="J61" s="65">
        <v>0.92500000000000004</v>
      </c>
      <c r="K61" s="65">
        <v>0.90500000000000003</v>
      </c>
      <c r="L61" s="65">
        <v>0.94500000000000006</v>
      </c>
      <c r="M61" s="65">
        <v>0.93500000000000005</v>
      </c>
      <c r="N61" s="65">
        <v>0.91500000000000004</v>
      </c>
      <c r="O61" s="24">
        <f>AVERAGE(C61:N61)</f>
        <v>0.9375</v>
      </c>
    </row>
    <row r="62" spans="1:15" ht="14">
      <c r="A62" s="23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18"/>
    </row>
    <row r="63" spans="1:15" ht="14">
      <c r="A63" s="64" t="s">
        <v>120</v>
      </c>
      <c r="B63" t="s">
        <v>0</v>
      </c>
      <c r="C63" s="25">
        <f t="shared" ref="C63:O63" si="8">SUM(C58:C62)/COUNT(C58:C61)</f>
        <v>0.82</v>
      </c>
      <c r="D63" s="25">
        <f t="shared" si="8"/>
        <v>0.83250000000000002</v>
      </c>
      <c r="E63" s="25">
        <f t="shared" si="8"/>
        <v>0.80749999999999988</v>
      </c>
      <c r="F63" s="25">
        <f t="shared" si="8"/>
        <v>0.79249999999999998</v>
      </c>
      <c r="G63" s="25">
        <f t="shared" si="8"/>
        <v>0.84750000000000003</v>
      </c>
      <c r="H63" s="25">
        <f t="shared" si="8"/>
        <v>0.86875000000000013</v>
      </c>
      <c r="I63" s="25">
        <f t="shared" si="8"/>
        <v>0.82500000000000007</v>
      </c>
      <c r="J63" s="25">
        <f t="shared" si="8"/>
        <v>0.78249999999999997</v>
      </c>
      <c r="K63" s="25">
        <f t="shared" si="8"/>
        <v>0.82000000000000006</v>
      </c>
      <c r="L63" s="25">
        <f t="shared" si="8"/>
        <v>0.86250000000000004</v>
      </c>
      <c r="M63" s="25">
        <f t="shared" si="8"/>
        <v>0.86249999999999993</v>
      </c>
      <c r="N63" s="25">
        <f t="shared" si="8"/>
        <v>0.86250000000000004</v>
      </c>
      <c r="O63" s="25">
        <f t="shared" si="8"/>
        <v>0.83197916666666671</v>
      </c>
    </row>
    <row r="64" spans="1:15" ht="14">
      <c r="A64" s="23"/>
    </row>
    <row r="65" spans="1:15" ht="14">
      <c r="A65" t="s">
        <v>24</v>
      </c>
      <c r="B65" t="s">
        <v>106</v>
      </c>
      <c r="C65" s="56">
        <v>0.05</v>
      </c>
      <c r="D65" s="56">
        <v>4.8000000000000001E-2</v>
      </c>
      <c r="E65" s="56">
        <v>3.9E-2</v>
      </c>
      <c r="F65" s="56">
        <v>3.6999999999999998E-2</v>
      </c>
      <c r="G65" s="56">
        <v>0.06</v>
      </c>
      <c r="H65" s="56">
        <v>5.5E-2</v>
      </c>
      <c r="I65" s="56">
        <v>4.9000000000000002E-2</v>
      </c>
      <c r="J65" s="56">
        <v>5.3999999999999999E-2</v>
      </c>
      <c r="K65" s="56">
        <v>5.7000000000000002E-2</v>
      </c>
      <c r="L65" s="56">
        <v>3.9E-2</v>
      </c>
      <c r="M65" s="56">
        <v>6.0999999999999999E-2</v>
      </c>
      <c r="N65" s="56">
        <v>5.2999999999999999E-2</v>
      </c>
      <c r="O65" s="57">
        <f>AVERAGE(C65:N65)</f>
        <v>5.0166666666666665E-2</v>
      </c>
    </row>
    <row r="66" spans="1:15" ht="14">
      <c r="A66" t="s">
        <v>24</v>
      </c>
      <c r="B66" t="s">
        <v>105</v>
      </c>
      <c r="C66" s="56">
        <v>6.0999999999999999E-2</v>
      </c>
      <c r="D66" s="56">
        <v>6.6000000000000003E-2</v>
      </c>
      <c r="E66" s="56">
        <v>5.3999999999999999E-2</v>
      </c>
      <c r="F66" s="56">
        <v>5.8999999999999997E-2</v>
      </c>
      <c r="G66" s="56">
        <v>5.7000000000000002E-2</v>
      </c>
      <c r="H66" s="56">
        <v>5.8000000000000003E-2</v>
      </c>
      <c r="I66" s="56">
        <v>5.7000000000000002E-2</v>
      </c>
      <c r="J66" s="56">
        <v>5.3999999999999999E-2</v>
      </c>
      <c r="K66" s="56">
        <v>3.9E-2</v>
      </c>
      <c r="L66" s="56">
        <v>5.6000000000000001E-2</v>
      </c>
      <c r="M66" s="56">
        <v>5.3999999999999999E-2</v>
      </c>
      <c r="N66" s="56">
        <v>5.5E-2</v>
      </c>
      <c r="O66" s="57">
        <f>AVERAGE(C66:N66)</f>
        <v>5.5833333333333346E-2</v>
      </c>
    </row>
    <row r="67" spans="1:15" ht="14">
      <c r="A67" t="s">
        <v>24</v>
      </c>
      <c r="B67" t="s">
        <v>108</v>
      </c>
      <c r="C67" s="56">
        <v>3.3000000000000002E-2</v>
      </c>
      <c r="D67" s="56">
        <v>4.2999999999999997E-2</v>
      </c>
      <c r="E67" s="56">
        <v>6.4000000000000001E-2</v>
      </c>
      <c r="F67" s="56">
        <v>5.5E-2</v>
      </c>
      <c r="G67" s="56">
        <v>5.3999999999999999E-2</v>
      </c>
      <c r="H67" s="56">
        <v>0.04</v>
      </c>
      <c r="I67" s="56">
        <v>5.6000000000000001E-2</v>
      </c>
      <c r="J67" s="56">
        <v>0.04</v>
      </c>
      <c r="K67" s="56">
        <v>4.9000000000000002E-2</v>
      </c>
      <c r="L67" s="56">
        <v>0.04</v>
      </c>
      <c r="M67" s="56">
        <v>5.7000000000000002E-2</v>
      </c>
      <c r="N67" s="56">
        <v>5.0999999999999997E-2</v>
      </c>
      <c r="O67" s="57">
        <f>AVERAGE(C67:N67)</f>
        <v>4.8499999999999995E-2</v>
      </c>
    </row>
    <row r="68" spans="1:15" ht="14">
      <c r="A68" t="s">
        <v>24</v>
      </c>
      <c r="B68" t="s">
        <v>107</v>
      </c>
      <c r="C68" s="56">
        <v>3.2000000000000001E-2</v>
      </c>
      <c r="D68" s="56">
        <v>3.5999999999999997E-2</v>
      </c>
      <c r="E68" s="56">
        <v>3.5000000000000003E-2</v>
      </c>
      <c r="F68" s="56">
        <v>4.5999999999999999E-2</v>
      </c>
      <c r="G68" s="56">
        <v>4.4999999999999998E-2</v>
      </c>
      <c r="H68" s="56">
        <v>4.1000000000000002E-2</v>
      </c>
      <c r="I68" s="56">
        <v>4.2000000000000003E-2</v>
      </c>
      <c r="J68" s="56">
        <v>4.9000000000000002E-2</v>
      </c>
      <c r="K68" s="56">
        <v>4.3999999999999997E-2</v>
      </c>
      <c r="L68" s="56">
        <v>4.5999999999999999E-2</v>
      </c>
      <c r="M68" s="56">
        <v>4.7E-2</v>
      </c>
      <c r="N68" s="56">
        <v>4.2999999999999997E-2</v>
      </c>
      <c r="O68" s="57">
        <f>AVERAGE(C68:N68)</f>
        <v>4.2166666666666665E-2</v>
      </c>
    </row>
    <row r="69" spans="1:15" ht="14">
      <c r="O69" s="18"/>
    </row>
    <row r="70" spans="1:15" ht="13">
      <c r="A70" t="s">
        <v>24</v>
      </c>
      <c r="B70" t="s">
        <v>0</v>
      </c>
      <c r="C70" s="25">
        <f t="shared" ref="C70:O70" si="9">SUM(C65:C69)/COUNT(C65:C68)</f>
        <v>4.4000000000000004E-2</v>
      </c>
      <c r="D70" s="25">
        <f t="shared" si="9"/>
        <v>4.8250000000000001E-2</v>
      </c>
      <c r="E70" s="25">
        <f t="shared" si="9"/>
        <v>4.8000000000000001E-2</v>
      </c>
      <c r="F70" s="25">
        <f t="shared" si="9"/>
        <v>4.9250000000000002E-2</v>
      </c>
      <c r="G70" s="25">
        <f t="shared" si="9"/>
        <v>5.3999999999999992E-2</v>
      </c>
      <c r="H70" s="25">
        <f t="shared" si="9"/>
        <v>4.8500000000000001E-2</v>
      </c>
      <c r="I70" s="25">
        <f t="shared" si="9"/>
        <v>5.1000000000000004E-2</v>
      </c>
      <c r="J70" s="25">
        <f t="shared" si="9"/>
        <v>4.9250000000000002E-2</v>
      </c>
      <c r="K70" s="25">
        <f t="shared" si="9"/>
        <v>4.725E-2</v>
      </c>
      <c r="L70" s="25">
        <f t="shared" si="9"/>
        <v>4.5249999999999999E-2</v>
      </c>
      <c r="M70" s="25">
        <f t="shared" si="9"/>
        <v>5.4749999999999993E-2</v>
      </c>
      <c r="N70" s="25">
        <f t="shared" si="9"/>
        <v>5.0500000000000003E-2</v>
      </c>
      <c r="O70" s="25">
        <f t="shared" si="9"/>
        <v>4.9166666666666664E-2</v>
      </c>
    </row>
    <row r="72" spans="1:15" ht="14">
      <c r="A72" t="s">
        <v>25</v>
      </c>
      <c r="B72" t="s">
        <v>106</v>
      </c>
      <c r="C72" s="56">
        <v>5.2500000000000005E-2</v>
      </c>
      <c r="D72" s="56">
        <v>5.04E-2</v>
      </c>
      <c r="E72" s="56">
        <v>4.095E-2</v>
      </c>
      <c r="F72" s="56">
        <v>3.8850000000000003E-2</v>
      </c>
      <c r="G72" s="56">
        <v>6.3E-2</v>
      </c>
      <c r="H72" s="56">
        <v>5.7750000000000003E-2</v>
      </c>
      <c r="I72" s="56">
        <v>5.1450000000000003E-2</v>
      </c>
      <c r="J72" s="56">
        <v>5.67E-2</v>
      </c>
      <c r="K72" s="56">
        <v>5.9850000000000007E-2</v>
      </c>
      <c r="L72" s="56">
        <v>4.095E-2</v>
      </c>
      <c r="M72" s="56">
        <v>6.4049999999999996E-2</v>
      </c>
      <c r="N72" s="56">
        <v>5.5649999999999998E-2</v>
      </c>
      <c r="O72" s="57">
        <f>AVERAGE(C72:N72)</f>
        <v>5.2674999999999993E-2</v>
      </c>
    </row>
    <row r="73" spans="1:15" ht="14">
      <c r="A73" t="s">
        <v>25</v>
      </c>
      <c r="B73" t="s">
        <v>105</v>
      </c>
      <c r="C73" s="56">
        <v>6.4049999999999996E-2</v>
      </c>
      <c r="D73" s="56">
        <v>6.93E-2</v>
      </c>
      <c r="E73" s="56">
        <v>5.67E-2</v>
      </c>
      <c r="F73" s="56">
        <v>6.1949999999999998E-2</v>
      </c>
      <c r="G73" s="56">
        <v>5.9850000000000007E-2</v>
      </c>
      <c r="H73" s="56">
        <v>6.0900000000000003E-2</v>
      </c>
      <c r="I73" s="56">
        <v>5.9850000000000007E-2</v>
      </c>
      <c r="J73" s="56">
        <v>5.67E-2</v>
      </c>
      <c r="K73" s="56">
        <v>4.095E-2</v>
      </c>
      <c r="L73" s="56">
        <v>5.8800000000000005E-2</v>
      </c>
      <c r="M73" s="56">
        <v>5.67E-2</v>
      </c>
      <c r="N73" s="56">
        <v>5.7750000000000003E-2</v>
      </c>
      <c r="O73" s="57">
        <f>AVERAGE(C73:N73)</f>
        <v>5.8625000000000003E-2</v>
      </c>
    </row>
    <row r="74" spans="1:15" ht="14">
      <c r="A74" t="s">
        <v>25</v>
      </c>
      <c r="B74" t="s">
        <v>108</v>
      </c>
      <c r="C74" s="56">
        <v>3.465E-2</v>
      </c>
      <c r="D74" s="56">
        <v>4.5149999999999996E-2</v>
      </c>
      <c r="E74" s="56">
        <v>6.720000000000001E-2</v>
      </c>
      <c r="F74" s="56">
        <v>5.7750000000000003E-2</v>
      </c>
      <c r="G74" s="56">
        <v>5.67E-2</v>
      </c>
      <c r="H74" s="56">
        <v>4.2000000000000003E-2</v>
      </c>
      <c r="I74" s="56">
        <v>5.8800000000000005E-2</v>
      </c>
      <c r="J74" s="56">
        <v>4.2000000000000003E-2</v>
      </c>
      <c r="K74" s="56">
        <v>5.1450000000000003E-2</v>
      </c>
      <c r="L74" s="56">
        <v>4.2000000000000003E-2</v>
      </c>
      <c r="M74" s="56">
        <v>5.9850000000000007E-2</v>
      </c>
      <c r="N74" s="56">
        <v>5.355E-2</v>
      </c>
      <c r="O74" s="57">
        <f>AVERAGE(C74:N74)</f>
        <v>5.0924999999999998E-2</v>
      </c>
    </row>
    <row r="75" spans="1:15" ht="14">
      <c r="A75" t="s">
        <v>25</v>
      </c>
      <c r="B75" t="s">
        <v>107</v>
      </c>
      <c r="C75" s="56">
        <v>3.3600000000000005E-2</v>
      </c>
      <c r="D75" s="56">
        <v>3.78E-2</v>
      </c>
      <c r="E75" s="56">
        <v>3.6750000000000005E-2</v>
      </c>
      <c r="F75" s="56">
        <v>4.8300000000000003E-2</v>
      </c>
      <c r="G75" s="56">
        <v>4.725E-2</v>
      </c>
      <c r="H75" s="56">
        <v>4.3050000000000005E-2</v>
      </c>
      <c r="I75" s="56">
        <v>4.4100000000000007E-2</v>
      </c>
      <c r="J75" s="56">
        <v>5.1450000000000003E-2</v>
      </c>
      <c r="K75" s="56">
        <v>4.6199999999999998E-2</v>
      </c>
      <c r="L75" s="56">
        <v>4.8300000000000003E-2</v>
      </c>
      <c r="M75" s="56">
        <v>4.9350000000000005E-2</v>
      </c>
      <c r="N75" s="56">
        <v>4.5149999999999996E-2</v>
      </c>
      <c r="O75" s="57">
        <f>AVERAGE(C75:N75)</f>
        <v>4.4275000000000002E-2</v>
      </c>
    </row>
    <row r="76" spans="1:15" ht="14">
      <c r="O76" s="18"/>
    </row>
    <row r="77" spans="1:15" ht="13">
      <c r="A77" t="s">
        <v>25</v>
      </c>
      <c r="B77" t="s">
        <v>0</v>
      </c>
      <c r="C77" s="25">
        <f t="shared" ref="C77:O77" si="10">SUM(C72:C76)/COUNT(C72:C75)</f>
        <v>4.6200000000000005E-2</v>
      </c>
      <c r="D77" s="25">
        <f t="shared" si="10"/>
        <v>5.0662499999999999E-2</v>
      </c>
      <c r="E77" s="25">
        <f t="shared" si="10"/>
        <v>5.04E-2</v>
      </c>
      <c r="F77" s="25">
        <f t="shared" si="10"/>
        <v>5.1712500000000002E-2</v>
      </c>
      <c r="G77" s="25">
        <f t="shared" si="10"/>
        <v>5.67E-2</v>
      </c>
      <c r="H77" s="25">
        <f t="shared" si="10"/>
        <v>5.0925000000000005E-2</v>
      </c>
      <c r="I77" s="25">
        <f t="shared" si="10"/>
        <v>5.3550000000000007E-2</v>
      </c>
      <c r="J77" s="25">
        <f t="shared" si="10"/>
        <v>5.1712500000000002E-2</v>
      </c>
      <c r="K77" s="25">
        <f t="shared" si="10"/>
        <v>4.9612499999999997E-2</v>
      </c>
      <c r="L77" s="25">
        <f t="shared" si="10"/>
        <v>4.7512500000000006E-2</v>
      </c>
      <c r="M77" s="25">
        <f t="shared" si="10"/>
        <v>5.7487500000000004E-2</v>
      </c>
      <c r="N77" s="25">
        <f t="shared" si="10"/>
        <v>5.3024999999999996E-2</v>
      </c>
      <c r="O77" s="25">
        <f t="shared" si="10"/>
        <v>5.1625000000000004E-2</v>
      </c>
    </row>
    <row r="78" spans="1:15" ht="13"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14">
      <c r="A79" t="s">
        <v>95</v>
      </c>
      <c r="B79" t="s">
        <v>106</v>
      </c>
      <c r="C79" s="71">
        <v>5.1000000000000004E-2</v>
      </c>
      <c r="D79" s="71">
        <v>4.9000000000000002E-2</v>
      </c>
      <c r="E79" s="71">
        <v>0.04</v>
      </c>
      <c r="F79" s="71">
        <v>3.7999999999999999E-2</v>
      </c>
      <c r="G79" s="71">
        <v>6.0999999999999999E-2</v>
      </c>
      <c r="H79" s="71">
        <v>5.6000000000000001E-2</v>
      </c>
      <c r="I79" s="71">
        <v>0.05</v>
      </c>
      <c r="J79" s="71">
        <v>5.5E-2</v>
      </c>
      <c r="K79" s="71">
        <v>5.8000000000000003E-2</v>
      </c>
      <c r="L79" s="71">
        <v>0.04</v>
      </c>
      <c r="M79" s="71">
        <v>6.2E-2</v>
      </c>
      <c r="N79" s="71">
        <v>5.3999999999999999E-2</v>
      </c>
      <c r="O79" s="72">
        <f>AVERAGE(C79:N79)</f>
        <v>5.1166666666666673E-2</v>
      </c>
    </row>
    <row r="80" spans="1:15" ht="14">
      <c r="A80" t="s">
        <v>95</v>
      </c>
      <c r="B80" t="s">
        <v>105</v>
      </c>
      <c r="C80" s="71">
        <v>6.2E-2</v>
      </c>
      <c r="D80" s="71">
        <v>6.7000000000000004E-2</v>
      </c>
      <c r="E80" s="71">
        <v>5.5E-2</v>
      </c>
      <c r="F80" s="71">
        <v>0.06</v>
      </c>
      <c r="G80" s="71">
        <v>5.8000000000000003E-2</v>
      </c>
      <c r="H80" s="71">
        <v>5.9000000000000004E-2</v>
      </c>
      <c r="I80" s="71">
        <v>5.8000000000000003E-2</v>
      </c>
      <c r="J80" s="71">
        <v>5.5E-2</v>
      </c>
      <c r="K80" s="71">
        <v>0.04</v>
      </c>
      <c r="L80" s="71">
        <v>5.7000000000000002E-2</v>
      </c>
      <c r="M80" s="71">
        <v>5.5E-2</v>
      </c>
      <c r="N80" s="71">
        <v>5.6000000000000001E-2</v>
      </c>
      <c r="O80" s="72">
        <f>AVERAGE(C80:N80)</f>
        <v>5.6833333333333347E-2</v>
      </c>
    </row>
    <row r="81" spans="1:15" ht="14">
      <c r="A81" t="s">
        <v>95</v>
      </c>
      <c r="B81" t="s">
        <v>108</v>
      </c>
      <c r="C81" s="71">
        <v>3.4000000000000002E-2</v>
      </c>
      <c r="D81" s="71">
        <v>4.3999999999999997E-2</v>
      </c>
      <c r="E81" s="71">
        <v>6.5000000000000002E-2</v>
      </c>
      <c r="F81" s="71">
        <v>5.6000000000000001E-2</v>
      </c>
      <c r="G81" s="71">
        <v>5.5E-2</v>
      </c>
      <c r="H81" s="71">
        <v>4.1000000000000002E-2</v>
      </c>
      <c r="I81" s="71">
        <v>5.7000000000000002E-2</v>
      </c>
      <c r="J81" s="71">
        <v>4.1000000000000002E-2</v>
      </c>
      <c r="K81" s="71">
        <v>0.05</v>
      </c>
      <c r="L81" s="71">
        <v>4.1000000000000002E-2</v>
      </c>
      <c r="M81" s="71">
        <v>5.8000000000000003E-2</v>
      </c>
      <c r="N81" s="71">
        <v>5.1999999999999998E-2</v>
      </c>
      <c r="O81" s="72">
        <f>AVERAGE(C81:N81)</f>
        <v>4.9499999999999995E-2</v>
      </c>
    </row>
    <row r="82" spans="1:15" ht="14">
      <c r="A82" t="s">
        <v>95</v>
      </c>
      <c r="B82" t="s">
        <v>107</v>
      </c>
      <c r="C82" s="71">
        <v>3.3000000000000002E-2</v>
      </c>
      <c r="D82" s="71">
        <v>3.6999999999999998E-2</v>
      </c>
      <c r="E82" s="71">
        <v>3.6000000000000004E-2</v>
      </c>
      <c r="F82" s="71">
        <v>4.7E-2</v>
      </c>
      <c r="G82" s="71">
        <v>4.5999999999999999E-2</v>
      </c>
      <c r="H82" s="71">
        <v>4.2000000000000003E-2</v>
      </c>
      <c r="I82" s="71">
        <v>4.3000000000000003E-2</v>
      </c>
      <c r="J82" s="71">
        <v>0.05</v>
      </c>
      <c r="K82" s="71">
        <v>4.4999999999999998E-2</v>
      </c>
      <c r="L82" s="71">
        <v>4.7E-2</v>
      </c>
      <c r="M82" s="71">
        <v>4.8000000000000001E-2</v>
      </c>
      <c r="N82" s="71">
        <v>4.3999999999999997E-2</v>
      </c>
      <c r="O82" s="72">
        <f>AVERAGE(C82:N82)</f>
        <v>4.3166666666666666E-2</v>
      </c>
    </row>
    <row r="83" spans="1:15"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</row>
    <row r="84" spans="1:15" ht="13">
      <c r="A84" t="s">
        <v>95</v>
      </c>
      <c r="B84" t="s">
        <v>0</v>
      </c>
      <c r="C84" s="25">
        <f t="shared" ref="C84:O84" si="11">SUM(C79:C83)/COUNT(C79:C82)</f>
        <v>4.5000000000000005E-2</v>
      </c>
      <c r="D84" s="25">
        <f t="shared" si="11"/>
        <v>4.9250000000000002E-2</v>
      </c>
      <c r="E84" s="25">
        <f t="shared" si="11"/>
        <v>4.9000000000000002E-2</v>
      </c>
      <c r="F84" s="25">
        <f t="shared" si="11"/>
        <v>5.0250000000000003E-2</v>
      </c>
      <c r="G84" s="25">
        <f t="shared" si="11"/>
        <v>5.4999999999999993E-2</v>
      </c>
      <c r="H84" s="25">
        <f t="shared" si="11"/>
        <v>4.9500000000000002E-2</v>
      </c>
      <c r="I84" s="25">
        <f t="shared" si="11"/>
        <v>5.2000000000000005E-2</v>
      </c>
      <c r="J84" s="25">
        <f t="shared" si="11"/>
        <v>5.0250000000000003E-2</v>
      </c>
      <c r="K84" s="25">
        <f t="shared" si="11"/>
        <v>4.8250000000000001E-2</v>
      </c>
      <c r="L84" s="25">
        <f t="shared" si="11"/>
        <v>4.6249999999999999E-2</v>
      </c>
      <c r="M84" s="25">
        <f t="shared" si="11"/>
        <v>5.5749999999999994E-2</v>
      </c>
      <c r="N84" s="25">
        <f t="shared" si="11"/>
        <v>5.1500000000000004E-2</v>
      </c>
      <c r="O84" s="25">
        <f t="shared" si="11"/>
        <v>5.0166666666666665E-2</v>
      </c>
    </row>
    <row r="85" spans="1:15" ht="13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5"/>
    </row>
    <row r="86" spans="1:15" ht="14">
      <c r="A86" t="s">
        <v>59</v>
      </c>
      <c r="B86" t="s">
        <v>106</v>
      </c>
      <c r="C86" s="3">
        <f>Finance!C16-Finance!C37</f>
        <v>77858.400000000023</v>
      </c>
      <c r="D86" s="3">
        <f>Finance!D16-Finance!D37</f>
        <v>85265.599999999977</v>
      </c>
      <c r="E86" s="3">
        <f>Finance!E16-Finance!E37</f>
        <v>51142.800000000047</v>
      </c>
      <c r="F86" s="3">
        <f>Finance!F16-Finance!F37</f>
        <v>55936</v>
      </c>
      <c r="G86" s="3">
        <f>Finance!G16-Finance!G37</f>
        <v>46138</v>
      </c>
      <c r="H86" s="3">
        <f>Finance!H16-Finance!H37</f>
        <v>52614.800000000047</v>
      </c>
      <c r="I86" s="3">
        <f>Finance!I16-Finance!I37</f>
        <v>96202.099999999977</v>
      </c>
      <c r="J86" s="3">
        <f>Finance!J16-Finance!J37</f>
        <v>45448</v>
      </c>
      <c r="K86" s="3">
        <f>Finance!K16-Finance!K37</f>
        <v>52624</v>
      </c>
      <c r="L86" s="3">
        <f>Finance!L16-Finance!L37</f>
        <v>45972.400000000023</v>
      </c>
      <c r="M86" s="3">
        <f>Finance!M16-Finance!M37</f>
        <v>81567.20000000007</v>
      </c>
      <c r="N86" s="3">
        <f>Finance!N16-Finance!N37</f>
        <v>75992</v>
      </c>
      <c r="O86" s="18">
        <f>SUM(C86:N86)</f>
        <v>766761.30000000016</v>
      </c>
    </row>
    <row r="87" spans="1:15" ht="14">
      <c r="A87" t="s">
        <v>59</v>
      </c>
      <c r="B87" t="s">
        <v>105</v>
      </c>
      <c r="C87" s="3">
        <f>Finance!C17-Finance!C38</f>
        <v>89890.900000000023</v>
      </c>
      <c r="D87" s="3">
        <f>Finance!D17-Finance!D38</f>
        <v>58732.800000000047</v>
      </c>
      <c r="E87" s="3">
        <f>Finance!E17-Finance!E38</f>
        <v>101839.40000000002</v>
      </c>
      <c r="F87" s="3">
        <f>Finance!F17-Finance!F38</f>
        <v>68751.600000000093</v>
      </c>
      <c r="G87" s="3">
        <f>Finance!G17-Finance!G38</f>
        <v>78218.400000000023</v>
      </c>
      <c r="H87" s="3">
        <f>Finance!H17-Finance!H38</f>
        <v>95735.199999999953</v>
      </c>
      <c r="I87" s="3">
        <f>Finance!I17-Finance!I38</f>
        <v>126417.19999999995</v>
      </c>
      <c r="J87" s="3">
        <f>Finance!J17-Finance!J38</f>
        <v>100464</v>
      </c>
      <c r="K87" s="3">
        <f>Finance!K17-Finance!K38</f>
        <v>71852</v>
      </c>
      <c r="L87" s="3">
        <f>Finance!L17-Finance!L38</f>
        <v>117596.5</v>
      </c>
      <c r="M87" s="3">
        <f>Finance!M17-Finance!M38</f>
        <v>77519.20000000007</v>
      </c>
      <c r="N87" s="3">
        <f>Finance!N17-Finance!N38</f>
        <v>72891.599999999977</v>
      </c>
      <c r="O87" s="18">
        <f>SUM(C87:N87)</f>
        <v>1059908.8000000003</v>
      </c>
    </row>
    <row r="88" spans="1:15" ht="14">
      <c r="A88" t="s">
        <v>59</v>
      </c>
      <c r="B88" t="s">
        <v>108</v>
      </c>
      <c r="C88" s="3">
        <f>Finance!C18-Finance!C39</f>
        <v>28934</v>
      </c>
      <c r="D88" s="3">
        <f>Finance!D18-Finance!D39</f>
        <v>31638.799999999988</v>
      </c>
      <c r="E88" s="3">
        <f>Finance!E18-Finance!E39</f>
        <v>49385.599999999977</v>
      </c>
      <c r="F88" s="3">
        <f>Finance!F18-Finance!F39</f>
        <v>51485.5</v>
      </c>
      <c r="G88" s="3">
        <f>Finance!G18-Finance!G39</f>
        <v>26146.400000000023</v>
      </c>
      <c r="H88" s="3">
        <f>Finance!H18-Finance!H39</f>
        <v>31464</v>
      </c>
      <c r="I88" s="3">
        <f>Finance!I18-Finance!I39</f>
        <v>56957.200000000012</v>
      </c>
      <c r="J88" s="3">
        <f>Finance!J18-Finance!J39</f>
        <v>34375.800000000047</v>
      </c>
      <c r="K88" s="3">
        <f>Finance!K18-Finance!K39</f>
        <v>33800.799999999988</v>
      </c>
      <c r="L88" s="3">
        <f>Finance!L18-Finance!L39</f>
        <v>47398.399999999965</v>
      </c>
      <c r="M88" s="3">
        <f>Finance!M18-Finance!M39</f>
        <v>46368</v>
      </c>
      <c r="N88" s="3">
        <f>Finance!N18-Finance!N39</f>
        <v>48686.399999999965</v>
      </c>
      <c r="O88" s="18">
        <f>SUM(C88:N88)</f>
        <v>486640.89999999997</v>
      </c>
    </row>
    <row r="89" spans="1:15" ht="14">
      <c r="A89" t="s">
        <v>59</v>
      </c>
      <c r="B89" t="s">
        <v>107</v>
      </c>
      <c r="C89" s="3">
        <f>Finance!C19-Finance!C40</f>
        <v>55733.600000000035</v>
      </c>
      <c r="D89" s="3">
        <f>Finance!D19-Finance!D40</f>
        <v>40029.200000000012</v>
      </c>
      <c r="E89" s="3">
        <f>Finance!E19-Finance!E40</f>
        <v>34877.200000000012</v>
      </c>
      <c r="F89" s="3">
        <f>Finance!F19-Finance!F40</f>
        <v>55641.599999999977</v>
      </c>
      <c r="G89" s="3">
        <f>Finance!G19-Finance!G40</f>
        <v>35190</v>
      </c>
      <c r="H89" s="3">
        <f>Finance!H19-Finance!H40</f>
        <v>37407.200000000012</v>
      </c>
      <c r="I89" s="3">
        <f>Finance!I19-Finance!I40</f>
        <v>38860.799999999988</v>
      </c>
      <c r="J89" s="3">
        <f>Finance!J19-Finance!J40</f>
        <v>31638.799999999988</v>
      </c>
      <c r="K89" s="3">
        <f>Finance!K19-Finance!K40</f>
        <v>34003.200000000012</v>
      </c>
      <c r="L89" s="3">
        <f>Finance!L19-Finance!L40</f>
        <v>39564.600000000035</v>
      </c>
      <c r="M89" s="3">
        <f>Finance!M19-Finance!M40</f>
        <v>35622.400000000023</v>
      </c>
      <c r="N89" s="3">
        <f>Finance!N19-Finance!N40</f>
        <v>41078</v>
      </c>
      <c r="O89" s="18">
        <f>SUM(C89:N89)</f>
        <v>479646.60000000009</v>
      </c>
    </row>
    <row r="90" spans="1:15" ht="14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18"/>
    </row>
    <row r="91" spans="1:15" ht="13">
      <c r="A91" t="s">
        <v>59</v>
      </c>
      <c r="B91" t="s">
        <v>0</v>
      </c>
      <c r="C91" s="6">
        <f t="shared" ref="C91:N91" si="12">SUM(C86:C90)</f>
        <v>252416.90000000008</v>
      </c>
      <c r="D91" s="6">
        <f t="shared" si="12"/>
        <v>215666.40000000002</v>
      </c>
      <c r="E91" s="6">
        <f t="shared" si="12"/>
        <v>237245.00000000006</v>
      </c>
      <c r="F91" s="6">
        <f t="shared" si="12"/>
        <v>231814.70000000007</v>
      </c>
      <c r="G91" s="6">
        <f t="shared" si="12"/>
        <v>185692.80000000005</v>
      </c>
      <c r="H91" s="6">
        <f t="shared" si="12"/>
        <v>217221.2</v>
      </c>
      <c r="I91" s="6">
        <f t="shared" si="12"/>
        <v>318437.29999999993</v>
      </c>
      <c r="J91" s="6">
        <f t="shared" si="12"/>
        <v>211926.60000000003</v>
      </c>
      <c r="K91" s="6">
        <f t="shared" si="12"/>
        <v>192280</v>
      </c>
      <c r="L91" s="6">
        <f t="shared" si="12"/>
        <v>250531.90000000002</v>
      </c>
      <c r="M91" s="6">
        <f t="shared" si="12"/>
        <v>241076.80000000016</v>
      </c>
      <c r="N91" s="6">
        <f t="shared" si="12"/>
        <v>238647.99999999994</v>
      </c>
      <c r="O91" s="5">
        <f>SUM(O86:O90)</f>
        <v>2792957.6000000006</v>
      </c>
    </row>
    <row r="92" spans="1:15" ht="13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5"/>
    </row>
    <row r="93" spans="1:15" ht="14">
      <c r="A93" t="s">
        <v>60</v>
      </c>
      <c r="B93" t="s">
        <v>106</v>
      </c>
      <c r="C93" s="3">
        <f>Finance!C16-Finance!C37</f>
        <v>77858.400000000023</v>
      </c>
      <c r="D93" s="3">
        <f>Finance!D16-Finance!D37</f>
        <v>85265.599999999977</v>
      </c>
      <c r="E93" s="3">
        <f>Finance!E16-Finance!E37</f>
        <v>51142.800000000047</v>
      </c>
      <c r="F93" s="3">
        <f>Finance!F16-Finance!F37</f>
        <v>55936</v>
      </c>
      <c r="G93" s="3">
        <f>Finance!G16-Finance!G37</f>
        <v>46138</v>
      </c>
      <c r="H93" s="3">
        <f>Finance!H16-Finance!H37</f>
        <v>52614.800000000047</v>
      </c>
      <c r="I93" s="3">
        <f>Finance!I16-Finance!I37</f>
        <v>96202.099999999977</v>
      </c>
      <c r="J93" s="3">
        <f>Finance!J16-Finance!J37</f>
        <v>45448</v>
      </c>
      <c r="K93" s="3">
        <f>Finance!K16-Finance!K37</f>
        <v>52624</v>
      </c>
      <c r="L93" s="3">
        <f>Finance!L16-Finance!L37</f>
        <v>45972.400000000023</v>
      </c>
      <c r="M93" s="3">
        <f>Finance!M16-Finance!M37</f>
        <v>81567.20000000007</v>
      </c>
      <c r="N93" s="3">
        <f>Finance!N16-Finance!N37</f>
        <v>75992</v>
      </c>
      <c r="O93" s="18">
        <f>SUM(C93:N93)</f>
        <v>766761.30000000016</v>
      </c>
    </row>
    <row r="94" spans="1:15" ht="14">
      <c r="A94" t="s">
        <v>60</v>
      </c>
      <c r="B94" t="s">
        <v>105</v>
      </c>
      <c r="C94" s="3">
        <f>Finance!C17-Finance!C38</f>
        <v>89890.900000000023</v>
      </c>
      <c r="D94" s="3">
        <f>Finance!D17-Finance!D38</f>
        <v>58732.800000000047</v>
      </c>
      <c r="E94" s="3">
        <f>Finance!E17-Finance!E38</f>
        <v>101839.40000000002</v>
      </c>
      <c r="F94" s="3">
        <f>Finance!F17-Finance!F38</f>
        <v>68751.600000000093</v>
      </c>
      <c r="G94" s="3">
        <f>Finance!G17-Finance!G38</f>
        <v>78218.400000000023</v>
      </c>
      <c r="H94" s="3">
        <f>Finance!H17-Finance!H38</f>
        <v>95735.199999999953</v>
      </c>
      <c r="I94" s="3">
        <f>Finance!I17-Finance!I38</f>
        <v>126417.19999999995</v>
      </c>
      <c r="J94" s="3">
        <f>Finance!J17-Finance!J38</f>
        <v>100464</v>
      </c>
      <c r="K94" s="3">
        <f>Finance!K17-Finance!K38</f>
        <v>71852</v>
      </c>
      <c r="L94" s="3">
        <f>Finance!L17-Finance!L38</f>
        <v>117596.5</v>
      </c>
      <c r="M94" s="3">
        <f>Finance!M17-Finance!M38</f>
        <v>77519.20000000007</v>
      </c>
      <c r="N94" s="3">
        <f>Finance!N17-Finance!N38</f>
        <v>72891.599999999977</v>
      </c>
      <c r="O94" s="18">
        <f>SUM(C94:N94)</f>
        <v>1059908.8000000003</v>
      </c>
    </row>
    <row r="95" spans="1:15" ht="14">
      <c r="A95" t="s">
        <v>60</v>
      </c>
      <c r="B95" t="s">
        <v>108</v>
      </c>
      <c r="C95" s="3">
        <f>Finance!C18-Finance!C39</f>
        <v>28934</v>
      </c>
      <c r="D95" s="3">
        <f>Finance!D18-Finance!D39</f>
        <v>31638.799999999988</v>
      </c>
      <c r="E95" s="3">
        <f>Finance!E18-Finance!E39</f>
        <v>49385.599999999977</v>
      </c>
      <c r="F95" s="3">
        <f>Finance!F18-Finance!F39</f>
        <v>51485.5</v>
      </c>
      <c r="G95" s="3">
        <f>Finance!G18-Finance!G39</f>
        <v>26146.400000000023</v>
      </c>
      <c r="H95" s="3">
        <f>Finance!H18-Finance!H39</f>
        <v>31464</v>
      </c>
      <c r="I95" s="3">
        <f>Finance!I18-Finance!I39</f>
        <v>56957.200000000012</v>
      </c>
      <c r="J95" s="3">
        <f>Finance!J18-Finance!J39</f>
        <v>34375.800000000047</v>
      </c>
      <c r="K95" s="3">
        <f>Finance!K18-Finance!K39</f>
        <v>33800.799999999988</v>
      </c>
      <c r="L95" s="3">
        <f>Finance!L18-Finance!L39</f>
        <v>47398.399999999965</v>
      </c>
      <c r="M95" s="3">
        <f>Finance!M18-Finance!M39</f>
        <v>46368</v>
      </c>
      <c r="N95" s="3">
        <f>Finance!N18-Finance!N39</f>
        <v>48686.399999999965</v>
      </c>
      <c r="O95" s="18">
        <f>SUM(C95:N95)</f>
        <v>486640.89999999997</v>
      </c>
    </row>
    <row r="96" spans="1:15" ht="14">
      <c r="A96" t="s">
        <v>60</v>
      </c>
      <c r="B96" t="s">
        <v>107</v>
      </c>
      <c r="C96" s="3">
        <f>Finance!C19-Finance!C40</f>
        <v>55733.600000000035</v>
      </c>
      <c r="D96" s="3">
        <f>Finance!D19-Finance!D40</f>
        <v>40029.200000000012</v>
      </c>
      <c r="E96" s="3">
        <f>Finance!E19-Finance!E40</f>
        <v>34877.200000000012</v>
      </c>
      <c r="F96" s="3">
        <f>Finance!F19-Finance!F40</f>
        <v>55641.599999999977</v>
      </c>
      <c r="G96" s="3">
        <f>Finance!G19-Finance!G40</f>
        <v>35190</v>
      </c>
      <c r="H96" s="3">
        <f>Finance!H19-Finance!H40</f>
        <v>37407.200000000012</v>
      </c>
      <c r="I96" s="3">
        <f>Finance!I19-Finance!I40</f>
        <v>38860.799999999988</v>
      </c>
      <c r="J96" s="3">
        <f>Finance!J19-Finance!J40</f>
        <v>31638.799999999988</v>
      </c>
      <c r="K96" s="3">
        <f>Finance!K19-Finance!K40</f>
        <v>34003.200000000012</v>
      </c>
      <c r="L96" s="3">
        <f>Finance!L19-Finance!L40</f>
        <v>39564.600000000035</v>
      </c>
      <c r="M96" s="3">
        <f>Finance!M19-Finance!M40</f>
        <v>35622.400000000023</v>
      </c>
      <c r="N96" s="3">
        <f>Finance!N19-Finance!N40</f>
        <v>41078</v>
      </c>
      <c r="O96" s="18">
        <f>SUM(C96:N96)</f>
        <v>479646.60000000009</v>
      </c>
    </row>
    <row r="97" spans="1:15" ht="14">
      <c r="O97" s="18"/>
    </row>
    <row r="98" spans="1:15" ht="13">
      <c r="A98" t="s">
        <v>60</v>
      </c>
      <c r="B98" t="s">
        <v>0</v>
      </c>
      <c r="C98" s="6">
        <f t="shared" ref="C98:N98" si="13">SUM(C93:C97)</f>
        <v>252416.90000000008</v>
      </c>
      <c r="D98" s="6">
        <f t="shared" si="13"/>
        <v>215666.40000000002</v>
      </c>
      <c r="E98" s="6">
        <f t="shared" si="13"/>
        <v>237245.00000000006</v>
      </c>
      <c r="F98" s="6">
        <f t="shared" si="13"/>
        <v>231814.70000000007</v>
      </c>
      <c r="G98" s="6">
        <f t="shared" si="13"/>
        <v>185692.80000000005</v>
      </c>
      <c r="H98" s="6">
        <f t="shared" si="13"/>
        <v>217221.2</v>
      </c>
      <c r="I98" s="6">
        <f t="shared" si="13"/>
        <v>318437.29999999993</v>
      </c>
      <c r="J98" s="6">
        <f t="shared" si="13"/>
        <v>211926.60000000003</v>
      </c>
      <c r="K98" s="6">
        <f t="shared" si="13"/>
        <v>192280</v>
      </c>
      <c r="L98" s="6">
        <f t="shared" si="13"/>
        <v>250531.90000000002</v>
      </c>
      <c r="M98" s="6">
        <f t="shared" si="13"/>
        <v>241076.80000000016</v>
      </c>
      <c r="N98" s="6">
        <f t="shared" si="13"/>
        <v>238647.99999999994</v>
      </c>
      <c r="O98" s="5">
        <f>SUM(O93:O97)</f>
        <v>2792957.6000000006</v>
      </c>
    </row>
    <row r="100" spans="1:15" ht="14">
      <c r="A100" t="s">
        <v>94</v>
      </c>
      <c r="B100" t="s">
        <v>106</v>
      </c>
      <c r="C100" s="3">
        <f>C86*101%</f>
        <v>78636.984000000026</v>
      </c>
      <c r="D100" s="3">
        <f t="shared" ref="D100:N100" si="14">D86*101%</f>
        <v>86118.255999999979</v>
      </c>
      <c r="E100" s="3">
        <f t="shared" si="14"/>
        <v>51654.228000000046</v>
      </c>
      <c r="F100" s="3">
        <f t="shared" si="14"/>
        <v>56495.360000000001</v>
      </c>
      <c r="G100" s="3">
        <f t="shared" si="14"/>
        <v>46599.38</v>
      </c>
      <c r="H100" s="3">
        <f t="shared" si="14"/>
        <v>53140.948000000048</v>
      </c>
      <c r="I100" s="3">
        <f t="shared" si="14"/>
        <v>97164.12099999997</v>
      </c>
      <c r="J100" s="3">
        <f t="shared" si="14"/>
        <v>45902.48</v>
      </c>
      <c r="K100" s="3">
        <f t="shared" si="14"/>
        <v>53150.239999999998</v>
      </c>
      <c r="L100" s="3">
        <f t="shared" si="14"/>
        <v>46432.124000000025</v>
      </c>
      <c r="M100" s="3">
        <f t="shared" si="14"/>
        <v>82382.872000000076</v>
      </c>
      <c r="N100" s="3">
        <f t="shared" si="14"/>
        <v>76751.92</v>
      </c>
      <c r="O100" s="18">
        <f>SUM(C100:N100)</f>
        <v>774428.91300000029</v>
      </c>
    </row>
    <row r="101" spans="1:15" ht="14">
      <c r="A101" t="s">
        <v>94</v>
      </c>
      <c r="B101" t="s">
        <v>105</v>
      </c>
      <c r="C101" s="3">
        <f t="shared" ref="C101:N103" si="15">C87*101%</f>
        <v>90789.809000000023</v>
      </c>
      <c r="D101" s="3">
        <f t="shared" si="15"/>
        <v>59320.128000000048</v>
      </c>
      <c r="E101" s="3">
        <f t="shared" si="15"/>
        <v>102857.79400000002</v>
      </c>
      <c r="F101" s="3">
        <f t="shared" si="15"/>
        <v>69439.116000000096</v>
      </c>
      <c r="G101" s="3">
        <f t="shared" si="15"/>
        <v>79000.584000000017</v>
      </c>
      <c r="H101" s="3">
        <f t="shared" si="15"/>
        <v>96692.551999999952</v>
      </c>
      <c r="I101" s="3">
        <f t="shared" si="15"/>
        <v>127681.37199999996</v>
      </c>
      <c r="J101" s="3">
        <f t="shared" si="15"/>
        <v>101468.64</v>
      </c>
      <c r="K101" s="3">
        <f t="shared" si="15"/>
        <v>72570.52</v>
      </c>
      <c r="L101" s="3">
        <f t="shared" si="15"/>
        <v>118772.465</v>
      </c>
      <c r="M101" s="3">
        <f t="shared" si="15"/>
        <v>78294.392000000065</v>
      </c>
      <c r="N101" s="3">
        <f t="shared" si="15"/>
        <v>73620.515999999974</v>
      </c>
      <c r="O101" s="18">
        <f>SUM(C101:N101)</f>
        <v>1070507.8880000003</v>
      </c>
    </row>
    <row r="102" spans="1:15" ht="14">
      <c r="A102" t="s">
        <v>94</v>
      </c>
      <c r="B102" t="s">
        <v>108</v>
      </c>
      <c r="C102" s="3">
        <f t="shared" si="15"/>
        <v>29223.34</v>
      </c>
      <c r="D102" s="3">
        <f t="shared" si="15"/>
        <v>31955.187999999987</v>
      </c>
      <c r="E102" s="3">
        <f t="shared" si="15"/>
        <v>49879.455999999976</v>
      </c>
      <c r="F102" s="3">
        <f t="shared" si="15"/>
        <v>52000.355000000003</v>
      </c>
      <c r="G102" s="3">
        <f t="shared" si="15"/>
        <v>26407.864000000023</v>
      </c>
      <c r="H102" s="3">
        <f t="shared" si="15"/>
        <v>31778.639999999999</v>
      </c>
      <c r="I102" s="3">
        <f t="shared" si="15"/>
        <v>57526.772000000012</v>
      </c>
      <c r="J102" s="3">
        <f t="shared" si="15"/>
        <v>34719.558000000048</v>
      </c>
      <c r="K102" s="3">
        <f t="shared" si="15"/>
        <v>34138.80799999999</v>
      </c>
      <c r="L102" s="3">
        <f t="shared" si="15"/>
        <v>47872.383999999962</v>
      </c>
      <c r="M102" s="3">
        <f t="shared" si="15"/>
        <v>46831.68</v>
      </c>
      <c r="N102" s="3">
        <f t="shared" si="15"/>
        <v>49173.263999999966</v>
      </c>
      <c r="O102" s="18">
        <f>SUM(C102:N102)</f>
        <v>491507.30899999995</v>
      </c>
    </row>
    <row r="103" spans="1:15" ht="14">
      <c r="A103" t="s">
        <v>94</v>
      </c>
      <c r="B103" t="s">
        <v>107</v>
      </c>
      <c r="C103" s="3">
        <f t="shared" si="15"/>
        <v>56290.936000000038</v>
      </c>
      <c r="D103" s="3">
        <f t="shared" si="15"/>
        <v>40429.492000000013</v>
      </c>
      <c r="E103" s="3">
        <f t="shared" si="15"/>
        <v>35225.972000000009</v>
      </c>
      <c r="F103" s="3">
        <f t="shared" si="15"/>
        <v>56198.015999999974</v>
      </c>
      <c r="G103" s="3">
        <f t="shared" si="15"/>
        <v>35541.9</v>
      </c>
      <c r="H103" s="3">
        <f t="shared" si="15"/>
        <v>37781.272000000012</v>
      </c>
      <c r="I103" s="3">
        <f t="shared" si="15"/>
        <v>39249.407999999989</v>
      </c>
      <c r="J103" s="3">
        <f t="shared" si="15"/>
        <v>31955.187999999987</v>
      </c>
      <c r="K103" s="3">
        <f t="shared" si="15"/>
        <v>34343.232000000011</v>
      </c>
      <c r="L103" s="3">
        <f t="shared" si="15"/>
        <v>39960.246000000036</v>
      </c>
      <c r="M103" s="3">
        <f t="shared" si="15"/>
        <v>35978.624000000025</v>
      </c>
      <c r="N103" s="3">
        <f t="shared" si="15"/>
        <v>41488.78</v>
      </c>
      <c r="O103" s="18">
        <f>SUM(C103:N103)</f>
        <v>484443.06600000011</v>
      </c>
    </row>
    <row r="104" spans="1:15" ht="14">
      <c r="O104" s="18"/>
    </row>
    <row r="105" spans="1:15" ht="13">
      <c r="A105" t="s">
        <v>94</v>
      </c>
      <c r="B105" t="s">
        <v>0</v>
      </c>
      <c r="C105" s="6">
        <f t="shared" ref="C105:N105" si="16">SUM(C100:C104)</f>
        <v>254941.06900000011</v>
      </c>
      <c r="D105" s="6">
        <f t="shared" si="16"/>
        <v>217823.06400000001</v>
      </c>
      <c r="E105" s="6">
        <f t="shared" si="16"/>
        <v>239617.45000000004</v>
      </c>
      <c r="F105" s="6">
        <f t="shared" si="16"/>
        <v>234132.84700000007</v>
      </c>
      <c r="G105" s="6">
        <f t="shared" si="16"/>
        <v>187549.72800000003</v>
      </c>
      <c r="H105" s="6">
        <f t="shared" si="16"/>
        <v>219393.41200000001</v>
      </c>
      <c r="I105" s="6">
        <f t="shared" si="16"/>
        <v>321621.67299999995</v>
      </c>
      <c r="J105" s="6">
        <f t="shared" si="16"/>
        <v>214045.86600000004</v>
      </c>
      <c r="K105" s="6">
        <f t="shared" si="16"/>
        <v>194202.80000000002</v>
      </c>
      <c r="L105" s="6">
        <f t="shared" si="16"/>
        <v>253037.21900000004</v>
      </c>
      <c r="M105" s="6">
        <f t="shared" si="16"/>
        <v>243487.56800000014</v>
      </c>
      <c r="N105" s="6">
        <f t="shared" si="16"/>
        <v>241034.47999999995</v>
      </c>
      <c r="O105" s="5">
        <f>SUM(O100:O104)</f>
        <v>2820887.1760000004</v>
      </c>
    </row>
    <row r="106" spans="1:15" ht="13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5"/>
    </row>
    <row r="107" spans="1:15" ht="14"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18"/>
    </row>
    <row r="108" spans="1:15" ht="14"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18"/>
    </row>
    <row r="109" spans="1:15" ht="14"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18"/>
    </row>
    <row r="110" spans="1:15" ht="14"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18"/>
    </row>
    <row r="111" spans="1:15" ht="14">
      <c r="O111" s="18"/>
    </row>
    <row r="112" spans="1:15" ht="13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5"/>
    </row>
    <row r="114" spans="3:15" ht="14"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18"/>
    </row>
    <row r="115" spans="3:15" ht="14"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18"/>
    </row>
    <row r="116" spans="3:15" ht="14"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18"/>
    </row>
    <row r="117" spans="3:15" ht="14"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18"/>
    </row>
    <row r="118" spans="3:15" ht="14"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18"/>
    </row>
    <row r="119" spans="3:15" ht="13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5"/>
    </row>
    <row r="121" spans="3:15" ht="14"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18"/>
    </row>
    <row r="122" spans="3:15" ht="14"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18"/>
    </row>
    <row r="123" spans="3:15" ht="14"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18"/>
    </row>
    <row r="124" spans="3:15" ht="14"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18"/>
    </row>
    <row r="125" spans="3:15" ht="14">
      <c r="O125" s="18"/>
    </row>
    <row r="126" spans="3:15" ht="13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5"/>
    </row>
    <row r="128" spans="3:15" ht="14"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18"/>
    </row>
    <row r="129" spans="3:15" ht="14"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18"/>
    </row>
    <row r="130" spans="3:15" ht="14"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18"/>
    </row>
    <row r="131" spans="3:15" ht="14"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18"/>
    </row>
    <row r="132" spans="3:15" ht="14"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18"/>
    </row>
    <row r="133" spans="3:15" ht="13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tabColor rgb="FF7030A0"/>
  </sheetPr>
  <dimension ref="A1:O120"/>
  <sheetViews>
    <sheetView topLeftCell="A7" zoomScale="84" workbookViewId="0">
      <selection activeCell="C18" sqref="C18"/>
    </sheetView>
  </sheetViews>
  <sheetFormatPr defaultRowHeight="12.5"/>
  <cols>
    <col min="1" max="1" width="15.7265625" bestFit="1" customWidth="1"/>
    <col min="2" max="2" width="9.453125" customWidth="1"/>
    <col min="3" max="14" width="11.26953125" bestFit="1" customWidth="1"/>
    <col min="15" max="15" width="14" bestFit="1" customWidth="1"/>
  </cols>
  <sheetData>
    <row r="1" spans="1:15" s="11" customFormat="1" ht="14">
      <c r="A1" s="77" t="s">
        <v>1</v>
      </c>
      <c r="B1" s="77" t="s">
        <v>53</v>
      </c>
      <c r="C1" s="78">
        <v>44562</v>
      </c>
      <c r="D1" s="78">
        <v>44593</v>
      </c>
      <c r="E1" s="78">
        <v>44621</v>
      </c>
      <c r="F1" s="78">
        <v>44652</v>
      </c>
      <c r="G1" s="78">
        <v>44682</v>
      </c>
      <c r="H1" s="78">
        <v>44713</v>
      </c>
      <c r="I1" s="78">
        <v>44743</v>
      </c>
      <c r="J1" s="78">
        <v>44774</v>
      </c>
      <c r="K1" s="78">
        <v>44805</v>
      </c>
      <c r="L1" s="78">
        <v>44835</v>
      </c>
      <c r="M1" s="78">
        <v>44866</v>
      </c>
      <c r="N1" s="78">
        <v>44896</v>
      </c>
      <c r="O1" s="79" t="s">
        <v>0</v>
      </c>
    </row>
    <row r="2" spans="1:15" s="11" customFormat="1" ht="14">
      <c r="A2" s="20" t="s">
        <v>113</v>
      </c>
      <c r="B2" t="s">
        <v>106</v>
      </c>
      <c r="C2">
        <v>61</v>
      </c>
      <c r="D2">
        <v>69</v>
      </c>
      <c r="E2">
        <v>45</v>
      </c>
      <c r="F2">
        <v>57</v>
      </c>
      <c r="G2">
        <v>68</v>
      </c>
      <c r="H2">
        <v>41</v>
      </c>
      <c r="I2">
        <v>56</v>
      </c>
      <c r="J2">
        <v>44</v>
      </c>
      <c r="K2">
        <v>47</v>
      </c>
      <c r="L2">
        <v>40</v>
      </c>
      <c r="M2">
        <v>49</v>
      </c>
      <c r="N2">
        <v>55</v>
      </c>
      <c r="O2" s="10">
        <f>SUM(C2:N2)</f>
        <v>632</v>
      </c>
    </row>
    <row r="3" spans="1:15" s="11" customFormat="1" ht="14">
      <c r="A3" s="20" t="s">
        <v>113</v>
      </c>
      <c r="B3" t="s">
        <v>105</v>
      </c>
      <c r="C3">
        <v>58</v>
      </c>
      <c r="D3">
        <v>63</v>
      </c>
      <c r="E3">
        <v>61</v>
      </c>
      <c r="F3">
        <v>60</v>
      </c>
      <c r="G3">
        <v>59</v>
      </c>
      <c r="H3">
        <v>66</v>
      </c>
      <c r="I3">
        <v>72</v>
      </c>
      <c r="J3">
        <v>78</v>
      </c>
      <c r="K3">
        <v>70</v>
      </c>
      <c r="L3">
        <v>73</v>
      </c>
      <c r="M3">
        <v>78</v>
      </c>
      <c r="N3">
        <v>82</v>
      </c>
      <c r="O3" s="10">
        <f>SUM(C3:N3)</f>
        <v>820</v>
      </c>
    </row>
    <row r="4" spans="1:15" s="11" customFormat="1" ht="14">
      <c r="A4" s="20" t="s">
        <v>113</v>
      </c>
      <c r="B4" t="s">
        <v>108</v>
      </c>
      <c r="C4">
        <v>43</v>
      </c>
      <c r="D4">
        <v>41</v>
      </c>
      <c r="E4">
        <v>40</v>
      </c>
      <c r="F4">
        <v>41</v>
      </c>
      <c r="G4">
        <v>42</v>
      </c>
      <c r="H4">
        <v>38</v>
      </c>
      <c r="I4">
        <v>28</v>
      </c>
      <c r="J4">
        <v>25</v>
      </c>
      <c r="K4">
        <v>27</v>
      </c>
      <c r="L4">
        <v>33</v>
      </c>
      <c r="M4">
        <v>31</v>
      </c>
      <c r="N4">
        <v>38</v>
      </c>
      <c r="O4" s="10">
        <f>SUM(C4:N4)</f>
        <v>427</v>
      </c>
    </row>
    <row r="5" spans="1:15" s="11" customFormat="1" ht="14">
      <c r="A5" s="20" t="s">
        <v>113</v>
      </c>
      <c r="B5" t="s">
        <v>107</v>
      </c>
      <c r="C5">
        <v>32</v>
      </c>
      <c r="D5">
        <v>33</v>
      </c>
      <c r="E5">
        <v>35</v>
      </c>
      <c r="F5">
        <v>33</v>
      </c>
      <c r="G5">
        <v>36</v>
      </c>
      <c r="H5">
        <v>32</v>
      </c>
      <c r="I5">
        <v>29</v>
      </c>
      <c r="J5">
        <v>27</v>
      </c>
      <c r="K5">
        <v>22</v>
      </c>
      <c r="L5">
        <v>25</v>
      </c>
      <c r="M5">
        <v>24</v>
      </c>
      <c r="N5">
        <v>26</v>
      </c>
      <c r="O5" s="10">
        <f>SUM(C5:N5)</f>
        <v>354</v>
      </c>
    </row>
    <row r="6" spans="1:15" s="11" customFormat="1" ht="14">
      <c r="A6" s="20"/>
      <c r="B6" s="8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1:15" s="11" customFormat="1" ht="14">
      <c r="A7" s="20" t="s">
        <v>113</v>
      </c>
      <c r="B7" s="8" t="s">
        <v>0</v>
      </c>
      <c r="C7" s="15">
        <f>SUM(C2:C6)</f>
        <v>194</v>
      </c>
      <c r="D7" s="15">
        <f t="shared" ref="D7:O7" si="0">SUM(D2:D6)</f>
        <v>206</v>
      </c>
      <c r="E7" s="15">
        <f t="shared" si="0"/>
        <v>181</v>
      </c>
      <c r="F7" s="15">
        <f t="shared" si="0"/>
        <v>191</v>
      </c>
      <c r="G7" s="15">
        <f t="shared" si="0"/>
        <v>205</v>
      </c>
      <c r="H7" s="15">
        <f t="shared" si="0"/>
        <v>177</v>
      </c>
      <c r="I7" s="15">
        <f t="shared" si="0"/>
        <v>185</v>
      </c>
      <c r="J7" s="15">
        <f t="shared" si="0"/>
        <v>174</v>
      </c>
      <c r="K7" s="15">
        <f t="shared" si="0"/>
        <v>166</v>
      </c>
      <c r="L7" s="15">
        <f t="shared" si="0"/>
        <v>171</v>
      </c>
      <c r="M7" s="15">
        <f t="shared" si="0"/>
        <v>182</v>
      </c>
      <c r="N7" s="15">
        <f t="shared" si="0"/>
        <v>201</v>
      </c>
      <c r="O7" s="16">
        <f t="shared" si="0"/>
        <v>2233</v>
      </c>
    </row>
    <row r="8" spans="1:15" s="11" customFormat="1" ht="14">
      <c r="B8" s="8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6"/>
    </row>
    <row r="9" spans="1:15" s="11" customFormat="1" ht="14">
      <c r="A9" s="35" t="s">
        <v>114</v>
      </c>
      <c r="B9" t="s">
        <v>106</v>
      </c>
      <c r="C9">
        <v>57</v>
      </c>
      <c r="D9">
        <v>65</v>
      </c>
      <c r="E9">
        <v>42</v>
      </c>
      <c r="F9">
        <v>55</v>
      </c>
      <c r="G9">
        <v>65</v>
      </c>
      <c r="H9">
        <v>38</v>
      </c>
      <c r="I9">
        <v>53</v>
      </c>
      <c r="J9">
        <v>41</v>
      </c>
      <c r="K9">
        <v>44</v>
      </c>
      <c r="L9">
        <v>38</v>
      </c>
      <c r="M9">
        <v>46</v>
      </c>
      <c r="N9">
        <v>52</v>
      </c>
      <c r="O9" s="10">
        <f>SUM(C9:N9)</f>
        <v>596</v>
      </c>
    </row>
    <row r="10" spans="1:15" s="11" customFormat="1" ht="14">
      <c r="A10" s="35" t="s">
        <v>114</v>
      </c>
      <c r="B10" t="s">
        <v>105</v>
      </c>
      <c r="C10">
        <v>55</v>
      </c>
      <c r="D10">
        <v>59</v>
      </c>
      <c r="E10">
        <v>56</v>
      </c>
      <c r="F10">
        <v>54</v>
      </c>
      <c r="G10">
        <v>56</v>
      </c>
      <c r="H10">
        <v>62</v>
      </c>
      <c r="I10">
        <v>68</v>
      </c>
      <c r="J10">
        <v>74</v>
      </c>
      <c r="K10">
        <v>66</v>
      </c>
      <c r="L10">
        <v>70</v>
      </c>
      <c r="M10">
        <v>80</v>
      </c>
      <c r="N10">
        <v>82</v>
      </c>
      <c r="O10" s="10">
        <f>SUM(C10:N10)</f>
        <v>782</v>
      </c>
    </row>
    <row r="11" spans="1:15" s="11" customFormat="1" ht="14">
      <c r="A11" s="35" t="s">
        <v>114</v>
      </c>
      <c r="B11" t="s">
        <v>108</v>
      </c>
      <c r="C11">
        <v>40</v>
      </c>
      <c r="D11">
        <v>38</v>
      </c>
      <c r="E11">
        <v>36</v>
      </c>
      <c r="F11">
        <v>36</v>
      </c>
      <c r="G11">
        <v>39</v>
      </c>
      <c r="H11">
        <v>36</v>
      </c>
      <c r="I11">
        <v>26</v>
      </c>
      <c r="J11">
        <v>23</v>
      </c>
      <c r="K11">
        <v>25</v>
      </c>
      <c r="L11">
        <v>31</v>
      </c>
      <c r="M11">
        <v>29</v>
      </c>
      <c r="N11">
        <v>40</v>
      </c>
      <c r="O11" s="10">
        <f>SUM(C11:N11)</f>
        <v>399</v>
      </c>
    </row>
    <row r="12" spans="1:15" s="11" customFormat="1" ht="14">
      <c r="A12" s="35" t="s">
        <v>114</v>
      </c>
      <c r="B12" t="s">
        <v>107</v>
      </c>
      <c r="C12">
        <v>34</v>
      </c>
      <c r="D12">
        <v>34</v>
      </c>
      <c r="E12">
        <v>33</v>
      </c>
      <c r="F12">
        <v>31</v>
      </c>
      <c r="G12">
        <v>34</v>
      </c>
      <c r="H12">
        <v>30</v>
      </c>
      <c r="I12">
        <v>27</v>
      </c>
      <c r="J12">
        <v>25</v>
      </c>
      <c r="K12">
        <v>20</v>
      </c>
      <c r="L12">
        <v>20</v>
      </c>
      <c r="M12">
        <v>22</v>
      </c>
      <c r="N12">
        <v>24</v>
      </c>
      <c r="O12" s="10">
        <f>SUM(C12:N12)</f>
        <v>334</v>
      </c>
    </row>
    <row r="13" spans="1:15" s="11" customFormat="1" ht="14">
      <c r="A13" s="35"/>
      <c r="B13" s="8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</row>
    <row r="14" spans="1:15" s="11" customFormat="1" ht="14">
      <c r="A14" s="35" t="s">
        <v>114</v>
      </c>
      <c r="B14" s="8" t="s">
        <v>0</v>
      </c>
      <c r="C14" s="15">
        <f>SUM(C9:C13)</f>
        <v>186</v>
      </c>
      <c r="D14" s="15">
        <f t="shared" ref="D14:O14" si="1">SUM(D9:D13)</f>
        <v>196</v>
      </c>
      <c r="E14" s="15">
        <f t="shared" si="1"/>
        <v>167</v>
      </c>
      <c r="F14" s="15">
        <f t="shared" si="1"/>
        <v>176</v>
      </c>
      <c r="G14" s="15">
        <f t="shared" si="1"/>
        <v>194</v>
      </c>
      <c r="H14" s="15">
        <f t="shared" si="1"/>
        <v>166</v>
      </c>
      <c r="I14" s="15">
        <f t="shared" si="1"/>
        <v>174</v>
      </c>
      <c r="J14" s="15">
        <f t="shared" si="1"/>
        <v>163</v>
      </c>
      <c r="K14" s="15">
        <f t="shared" si="1"/>
        <v>155</v>
      </c>
      <c r="L14" s="15">
        <f t="shared" si="1"/>
        <v>159</v>
      </c>
      <c r="M14" s="15">
        <f t="shared" si="1"/>
        <v>177</v>
      </c>
      <c r="N14" s="15">
        <f t="shared" si="1"/>
        <v>198</v>
      </c>
      <c r="O14" s="16">
        <f t="shared" si="1"/>
        <v>2111</v>
      </c>
    </row>
    <row r="15" spans="1:15" s="11" customFormat="1" ht="14">
      <c r="B15" s="8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6"/>
    </row>
    <row r="16" spans="1:15" s="11" customFormat="1" ht="14">
      <c r="A16" s="20" t="s">
        <v>115</v>
      </c>
      <c r="B16" t="s">
        <v>106</v>
      </c>
      <c r="C16" s="12">
        <v>698610</v>
      </c>
      <c r="D16" s="12">
        <v>715622</v>
      </c>
      <c r="E16" s="12">
        <v>714495</v>
      </c>
      <c r="F16" s="12">
        <v>691840</v>
      </c>
      <c r="G16" s="12">
        <v>644575</v>
      </c>
      <c r="H16" s="12">
        <v>650762</v>
      </c>
      <c r="I16" s="12">
        <v>617987</v>
      </c>
      <c r="J16" s="12">
        <v>562120</v>
      </c>
      <c r="K16" s="12">
        <v>580060</v>
      </c>
      <c r="L16" s="12">
        <v>568606</v>
      </c>
      <c r="M16" s="12">
        <v>638066</v>
      </c>
      <c r="N16" s="12">
        <v>637790</v>
      </c>
      <c r="O16" s="18">
        <f>SUM(C16:N16)</f>
        <v>7720533</v>
      </c>
    </row>
    <row r="17" spans="1:15" s="11" customFormat="1" ht="14">
      <c r="A17" s="20" t="s">
        <v>115</v>
      </c>
      <c r="B17" t="s">
        <v>105</v>
      </c>
      <c r="C17" s="12">
        <v>698326</v>
      </c>
      <c r="D17" s="12">
        <v>726432</v>
      </c>
      <c r="E17" s="12">
        <v>738530</v>
      </c>
      <c r="F17" s="12">
        <v>687516</v>
      </c>
      <c r="G17" s="12">
        <v>714495</v>
      </c>
      <c r="H17" s="12">
        <v>743727.99999999988</v>
      </c>
      <c r="I17" s="12">
        <v>812084</v>
      </c>
      <c r="J17" s="12">
        <v>843180</v>
      </c>
      <c r="K17" s="12">
        <v>792005</v>
      </c>
      <c r="L17" s="12">
        <v>786310</v>
      </c>
      <c r="M17" s="12">
        <v>854473</v>
      </c>
      <c r="N17" s="12">
        <v>901554</v>
      </c>
      <c r="O17" s="18">
        <f>SUM(C17:N17)</f>
        <v>9298633</v>
      </c>
    </row>
    <row r="18" spans="1:15" s="11" customFormat="1" ht="14">
      <c r="A18" s="20" t="s">
        <v>115</v>
      </c>
      <c r="B18" t="s">
        <v>108</v>
      </c>
      <c r="C18" s="12">
        <v>404225</v>
      </c>
      <c r="D18" s="12">
        <v>391322</v>
      </c>
      <c r="E18" s="12">
        <v>384560</v>
      </c>
      <c r="F18" s="12">
        <v>399970</v>
      </c>
      <c r="G18" s="12">
        <v>423752</v>
      </c>
      <c r="H18" s="12">
        <v>389160</v>
      </c>
      <c r="I18" s="12">
        <v>365884</v>
      </c>
      <c r="J18" s="12">
        <v>343758</v>
      </c>
      <c r="K18" s="12">
        <v>372577</v>
      </c>
      <c r="L18" s="12">
        <v>397808</v>
      </c>
      <c r="M18" s="12">
        <v>389160</v>
      </c>
      <c r="N18" s="12">
        <v>408618</v>
      </c>
      <c r="O18" s="18">
        <f>SUM(C18:N18)</f>
        <v>4670794</v>
      </c>
    </row>
    <row r="19" spans="1:15" s="11" customFormat="1" ht="14">
      <c r="A19" s="20" t="s">
        <v>115</v>
      </c>
      <c r="B19" t="s">
        <v>107</v>
      </c>
      <c r="C19" s="12">
        <v>509105</v>
      </c>
      <c r="D19" s="12">
        <v>495098</v>
      </c>
      <c r="E19" s="12">
        <v>487255</v>
      </c>
      <c r="F19" s="12">
        <v>466992</v>
      </c>
      <c r="G19" s="12">
        <v>491625</v>
      </c>
      <c r="H19" s="12">
        <v>462668</v>
      </c>
      <c r="I19" s="12">
        <v>428352</v>
      </c>
      <c r="J19" s="12">
        <v>391322</v>
      </c>
      <c r="K19" s="12">
        <v>374808</v>
      </c>
      <c r="L19" s="12">
        <v>395646</v>
      </c>
      <c r="M19" s="12">
        <v>392656</v>
      </c>
      <c r="N19" s="12">
        <v>410780</v>
      </c>
      <c r="O19" s="18">
        <f>SUM(C19:N19)</f>
        <v>5306307</v>
      </c>
    </row>
    <row r="20" spans="1:15" ht="14">
      <c r="A20" s="20"/>
      <c r="O20" s="18"/>
    </row>
    <row r="21" spans="1:15" ht="14">
      <c r="A21" s="20" t="s">
        <v>115</v>
      </c>
      <c r="B21" s="5" t="s">
        <v>0</v>
      </c>
      <c r="C21" s="41">
        <f t="shared" ref="C21:N21" si="2">SUM(C16:C20)</f>
        <v>2310266</v>
      </c>
      <c r="D21" s="41">
        <f t="shared" si="2"/>
        <v>2328474</v>
      </c>
      <c r="E21" s="41">
        <f t="shared" si="2"/>
        <v>2324840</v>
      </c>
      <c r="F21" s="41">
        <f t="shared" si="2"/>
        <v>2246318</v>
      </c>
      <c r="G21" s="41">
        <f t="shared" si="2"/>
        <v>2274447</v>
      </c>
      <c r="H21" s="41">
        <f t="shared" si="2"/>
        <v>2246318</v>
      </c>
      <c r="I21" s="41">
        <f t="shared" si="2"/>
        <v>2224307</v>
      </c>
      <c r="J21" s="41">
        <f t="shared" si="2"/>
        <v>2140380</v>
      </c>
      <c r="K21" s="41">
        <f t="shared" si="2"/>
        <v>2119450</v>
      </c>
      <c r="L21" s="41">
        <f t="shared" si="2"/>
        <v>2148370</v>
      </c>
      <c r="M21" s="41">
        <f t="shared" si="2"/>
        <v>2274355</v>
      </c>
      <c r="N21" s="41">
        <f t="shared" si="2"/>
        <v>2358742</v>
      </c>
      <c r="O21" s="41">
        <f>SUM(O16:O20)</f>
        <v>26996267</v>
      </c>
    </row>
    <row r="22" spans="1:15" s="11" customFormat="1" ht="14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</row>
    <row r="23" spans="1:15" s="11" customFormat="1" ht="14">
      <c r="A23" s="11" t="s">
        <v>116</v>
      </c>
      <c r="B23" t="s">
        <v>106</v>
      </c>
      <c r="C23" s="12">
        <v>703800</v>
      </c>
      <c r="D23" s="12">
        <v>761300</v>
      </c>
      <c r="E23" s="12">
        <v>752100</v>
      </c>
      <c r="F23" s="12">
        <v>736000</v>
      </c>
      <c r="G23" s="12">
        <v>678500</v>
      </c>
      <c r="H23" s="12">
        <v>692300</v>
      </c>
      <c r="I23" s="12">
        <v>637100</v>
      </c>
      <c r="J23" s="12">
        <v>598000</v>
      </c>
      <c r="K23" s="12">
        <v>598000</v>
      </c>
      <c r="L23" s="12">
        <v>604900</v>
      </c>
      <c r="M23" s="12">
        <v>657800</v>
      </c>
      <c r="N23" s="12">
        <v>678500</v>
      </c>
      <c r="O23" s="18">
        <f>SUM(C23:N23)</f>
        <v>8098300</v>
      </c>
    </row>
    <row r="24" spans="1:15" s="11" customFormat="1" ht="14">
      <c r="A24" s="11" t="s">
        <v>116</v>
      </c>
      <c r="B24" t="s">
        <v>105</v>
      </c>
      <c r="C24" s="12">
        <v>742900</v>
      </c>
      <c r="D24" s="12">
        <v>772800</v>
      </c>
      <c r="E24" s="12">
        <v>777400</v>
      </c>
      <c r="F24" s="12">
        <v>731400</v>
      </c>
      <c r="G24" s="12">
        <v>752100</v>
      </c>
      <c r="H24" s="12">
        <v>791199.99999999988</v>
      </c>
      <c r="I24" s="12">
        <v>837200</v>
      </c>
      <c r="J24" s="12">
        <v>897000</v>
      </c>
      <c r="K24" s="12">
        <v>816500</v>
      </c>
      <c r="L24" s="12">
        <v>836500</v>
      </c>
      <c r="M24" s="12">
        <v>880900</v>
      </c>
      <c r="N24" s="12">
        <v>959100</v>
      </c>
      <c r="O24" s="18">
        <f>SUM(C24:N24)</f>
        <v>9795000</v>
      </c>
    </row>
    <row r="25" spans="1:15" s="11" customFormat="1" ht="14">
      <c r="A25" s="11" t="s">
        <v>116</v>
      </c>
      <c r="B25" t="s">
        <v>108</v>
      </c>
      <c r="C25" s="12">
        <v>425500</v>
      </c>
      <c r="D25" s="12">
        <v>416300</v>
      </c>
      <c r="E25" s="12">
        <v>404800</v>
      </c>
      <c r="F25" s="12">
        <v>425500</v>
      </c>
      <c r="G25" s="12">
        <v>450800</v>
      </c>
      <c r="H25" s="12">
        <v>414000</v>
      </c>
      <c r="I25" s="12">
        <v>377200</v>
      </c>
      <c r="J25" s="12">
        <v>365700</v>
      </c>
      <c r="K25" s="12">
        <v>384100</v>
      </c>
      <c r="L25" s="12">
        <v>423200</v>
      </c>
      <c r="M25" s="12">
        <v>414000</v>
      </c>
      <c r="N25" s="12">
        <v>434700</v>
      </c>
      <c r="O25" s="18">
        <f>SUM(C25:N25)</f>
        <v>4935800</v>
      </c>
    </row>
    <row r="26" spans="1:15" s="11" customFormat="1" ht="14">
      <c r="A26" s="11" t="s">
        <v>116</v>
      </c>
      <c r="B26" t="s">
        <v>107</v>
      </c>
      <c r="C26" s="12">
        <v>535900</v>
      </c>
      <c r="D26" s="12">
        <v>526700</v>
      </c>
      <c r="E26" s="12">
        <v>512900</v>
      </c>
      <c r="F26" s="12">
        <v>496800</v>
      </c>
      <c r="G26" s="12">
        <v>517500</v>
      </c>
      <c r="H26" s="12">
        <v>492200</v>
      </c>
      <c r="I26" s="12">
        <v>441600</v>
      </c>
      <c r="J26" s="12">
        <v>416300</v>
      </c>
      <c r="K26" s="12">
        <v>386400</v>
      </c>
      <c r="L26" s="12">
        <v>420900</v>
      </c>
      <c r="M26" s="12">
        <v>404800</v>
      </c>
      <c r="N26" s="12">
        <v>437000</v>
      </c>
      <c r="O26" s="18">
        <f>SUM(C26:N26)</f>
        <v>5589000</v>
      </c>
    </row>
    <row r="27" spans="1:15" ht="14">
      <c r="A27" s="11"/>
      <c r="O27" s="18"/>
    </row>
    <row r="28" spans="1:15" ht="14">
      <c r="A28" s="11" t="s">
        <v>116</v>
      </c>
      <c r="B28" s="5" t="s">
        <v>0</v>
      </c>
      <c r="C28" s="5">
        <f t="shared" ref="C28:N28" si="3">SUM(C23:C27)</f>
        <v>2408100</v>
      </c>
      <c r="D28" s="5">
        <f t="shared" si="3"/>
        <v>2477100</v>
      </c>
      <c r="E28" s="5">
        <f t="shared" si="3"/>
        <v>2447200</v>
      </c>
      <c r="F28" s="5">
        <f t="shared" si="3"/>
        <v>2389700</v>
      </c>
      <c r="G28" s="5">
        <f t="shared" si="3"/>
        <v>2398900</v>
      </c>
      <c r="H28" s="5">
        <f t="shared" si="3"/>
        <v>2389700</v>
      </c>
      <c r="I28" s="5">
        <f t="shared" si="3"/>
        <v>2293100</v>
      </c>
      <c r="J28" s="5">
        <f t="shared" si="3"/>
        <v>2277000</v>
      </c>
      <c r="K28" s="5">
        <f t="shared" si="3"/>
        <v>2185000</v>
      </c>
      <c r="L28" s="5">
        <f t="shared" si="3"/>
        <v>2285500</v>
      </c>
      <c r="M28" s="5">
        <f t="shared" si="3"/>
        <v>2357500</v>
      </c>
      <c r="N28" s="5">
        <f t="shared" si="3"/>
        <v>2509300</v>
      </c>
      <c r="O28" s="5">
        <f>SUM(O23:O27)</f>
        <v>28418100</v>
      </c>
    </row>
    <row r="29" spans="1:15" ht="1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ht="14">
      <c r="A30" s="11" t="s">
        <v>117</v>
      </c>
      <c r="B30" t="s">
        <v>106</v>
      </c>
      <c r="C30" s="12">
        <v>668610</v>
      </c>
      <c r="D30" s="12">
        <v>723235</v>
      </c>
      <c r="E30" s="12">
        <v>714495</v>
      </c>
      <c r="F30" s="12">
        <v>699200</v>
      </c>
      <c r="G30" s="12">
        <v>644575</v>
      </c>
      <c r="H30" s="12">
        <v>657685</v>
      </c>
      <c r="I30" s="12">
        <v>605245</v>
      </c>
      <c r="J30" s="12">
        <v>568100</v>
      </c>
      <c r="K30" s="12">
        <v>544180</v>
      </c>
      <c r="L30" s="12">
        <v>550459</v>
      </c>
      <c r="M30" s="12">
        <v>598598</v>
      </c>
      <c r="N30" s="12">
        <v>617435</v>
      </c>
      <c r="O30" s="18">
        <f>SUM(C30:N30)</f>
        <v>7591817</v>
      </c>
    </row>
    <row r="31" spans="1:15" ht="14">
      <c r="A31" s="11" t="s">
        <v>117</v>
      </c>
      <c r="B31" t="s">
        <v>105</v>
      </c>
      <c r="C31" s="12">
        <v>705755</v>
      </c>
      <c r="D31" s="12">
        <v>734160</v>
      </c>
      <c r="E31" s="12">
        <v>738530</v>
      </c>
      <c r="F31" s="12">
        <v>694830</v>
      </c>
      <c r="G31" s="12">
        <v>714495</v>
      </c>
      <c r="H31" s="12">
        <v>751639.99999999988</v>
      </c>
      <c r="I31" s="12">
        <v>795340</v>
      </c>
      <c r="J31" s="12">
        <v>852150</v>
      </c>
      <c r="K31" s="12">
        <v>743015</v>
      </c>
      <c r="L31" s="12">
        <v>743015</v>
      </c>
      <c r="M31" s="12">
        <v>801619</v>
      </c>
      <c r="N31" s="12">
        <v>872781</v>
      </c>
      <c r="O31" s="18">
        <f>SUM(C31:N31)</f>
        <v>9147330</v>
      </c>
    </row>
    <row r="32" spans="1:15" ht="14">
      <c r="A32" s="11" t="s">
        <v>117</v>
      </c>
      <c r="B32" t="s">
        <v>108</v>
      </c>
      <c r="C32" s="12">
        <v>404225</v>
      </c>
      <c r="D32" s="12">
        <v>395485</v>
      </c>
      <c r="E32" s="12">
        <v>384560</v>
      </c>
      <c r="F32" s="12">
        <v>404225</v>
      </c>
      <c r="G32" s="12">
        <v>428260</v>
      </c>
      <c r="H32" s="12">
        <v>393300</v>
      </c>
      <c r="I32" s="12">
        <v>358340</v>
      </c>
      <c r="J32" s="12">
        <v>347415</v>
      </c>
      <c r="K32" s="12">
        <v>349531</v>
      </c>
      <c r="L32" s="12">
        <v>385112</v>
      </c>
      <c r="M32" s="12">
        <v>376740</v>
      </c>
      <c r="N32" s="12">
        <v>395577</v>
      </c>
      <c r="O32" s="18">
        <f>SUM(C32:N32)</f>
        <v>4622770</v>
      </c>
    </row>
    <row r="33" spans="1:15" ht="14">
      <c r="A33" s="11" t="s">
        <v>117</v>
      </c>
      <c r="B33" t="s">
        <v>107</v>
      </c>
      <c r="C33" s="12">
        <v>509105</v>
      </c>
      <c r="D33" s="12">
        <v>500365</v>
      </c>
      <c r="E33" s="12">
        <v>487255</v>
      </c>
      <c r="F33" s="12">
        <v>471960</v>
      </c>
      <c r="G33" s="12">
        <v>491625</v>
      </c>
      <c r="H33" s="12">
        <v>467590</v>
      </c>
      <c r="I33" s="12">
        <v>419520</v>
      </c>
      <c r="J33" s="12">
        <v>395485</v>
      </c>
      <c r="K33" s="12">
        <v>351624</v>
      </c>
      <c r="L33" s="12">
        <v>383019</v>
      </c>
      <c r="M33" s="12">
        <v>368368</v>
      </c>
      <c r="N33" s="12">
        <v>397670</v>
      </c>
      <c r="O33" s="18">
        <f>SUM(C33:N33)</f>
        <v>5243586</v>
      </c>
    </row>
    <row r="34" spans="1:15" ht="14">
      <c r="A34" s="11"/>
      <c r="O34" s="18"/>
    </row>
    <row r="35" spans="1:15" ht="14">
      <c r="A35" s="11" t="s">
        <v>117</v>
      </c>
      <c r="B35" s="5" t="s">
        <v>0</v>
      </c>
      <c r="C35" s="5">
        <f t="shared" ref="C35:N35" si="4">SUM(C30:C34)</f>
        <v>2287695</v>
      </c>
      <c r="D35" s="5">
        <f t="shared" si="4"/>
        <v>2353245</v>
      </c>
      <c r="E35" s="5">
        <f t="shared" si="4"/>
        <v>2324840</v>
      </c>
      <c r="F35" s="5">
        <f t="shared" si="4"/>
        <v>2270215</v>
      </c>
      <c r="G35" s="5">
        <f t="shared" si="4"/>
        <v>2278955</v>
      </c>
      <c r="H35" s="5">
        <f t="shared" si="4"/>
        <v>2270215</v>
      </c>
      <c r="I35" s="5">
        <f t="shared" si="4"/>
        <v>2178445</v>
      </c>
      <c r="J35" s="5">
        <f t="shared" si="4"/>
        <v>2163150</v>
      </c>
      <c r="K35" s="5">
        <f t="shared" si="4"/>
        <v>1988350</v>
      </c>
      <c r="L35" s="5">
        <f t="shared" si="4"/>
        <v>2061605</v>
      </c>
      <c r="M35" s="5">
        <f t="shared" si="4"/>
        <v>2145325</v>
      </c>
      <c r="N35" s="5">
        <f t="shared" si="4"/>
        <v>2283463</v>
      </c>
      <c r="O35" s="5">
        <f>SUM(O30:O34)</f>
        <v>26605503</v>
      </c>
    </row>
    <row r="36" spans="1:15" ht="13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1:15" ht="14">
      <c r="A37" s="20" t="s">
        <v>42</v>
      </c>
      <c r="B37" t="s">
        <v>106</v>
      </c>
      <c r="C37" s="2">
        <v>620751.6</v>
      </c>
      <c r="D37" s="2">
        <v>630356.4</v>
      </c>
      <c r="E37" s="2">
        <v>663352.19999999995</v>
      </c>
      <c r="F37" s="2">
        <v>635904</v>
      </c>
      <c r="G37" s="2">
        <v>598437</v>
      </c>
      <c r="H37" s="2">
        <v>598147.19999999995</v>
      </c>
      <c r="I37" s="2">
        <v>521784.9</v>
      </c>
      <c r="J37" s="2">
        <v>516672</v>
      </c>
      <c r="K37" s="2">
        <v>527436</v>
      </c>
      <c r="L37" s="2">
        <v>522633.6</v>
      </c>
      <c r="M37" s="2">
        <v>556498.79999999993</v>
      </c>
      <c r="N37" s="2">
        <v>561798</v>
      </c>
      <c r="O37" s="18">
        <f>SUM(C37:N37)</f>
        <v>6953771.7000000002</v>
      </c>
    </row>
    <row r="38" spans="1:15" ht="14">
      <c r="A38" s="20" t="s">
        <v>42</v>
      </c>
      <c r="B38" t="s">
        <v>105</v>
      </c>
      <c r="C38" s="2">
        <v>608435.1</v>
      </c>
      <c r="D38" s="2">
        <v>667699.19999999995</v>
      </c>
      <c r="E38" s="2">
        <v>636690.6</v>
      </c>
      <c r="F38" s="2">
        <v>618764.39999999991</v>
      </c>
      <c r="G38" s="2">
        <v>636276.6</v>
      </c>
      <c r="H38" s="2">
        <v>647992.79999999993</v>
      </c>
      <c r="I38" s="2">
        <v>685666.8</v>
      </c>
      <c r="J38" s="2">
        <v>742716</v>
      </c>
      <c r="K38" s="2">
        <v>720153</v>
      </c>
      <c r="L38" s="2">
        <v>668713.5</v>
      </c>
      <c r="M38" s="2">
        <v>776953.79999999993</v>
      </c>
      <c r="N38" s="2">
        <v>828662.4</v>
      </c>
      <c r="O38" s="18">
        <f>SUM(C38:N38)</f>
        <v>8238724.2000000002</v>
      </c>
    </row>
    <row r="39" spans="1:15" ht="14">
      <c r="A39" s="20" t="s">
        <v>42</v>
      </c>
      <c r="B39" t="s">
        <v>108</v>
      </c>
      <c r="C39" s="2">
        <v>375291</v>
      </c>
      <c r="D39" s="2">
        <v>359683.2</v>
      </c>
      <c r="E39" s="2">
        <v>335174.40000000002</v>
      </c>
      <c r="F39" s="2">
        <v>348484.5</v>
      </c>
      <c r="G39" s="2">
        <v>397605.6</v>
      </c>
      <c r="H39" s="2">
        <v>357696</v>
      </c>
      <c r="I39" s="2">
        <v>308926.8</v>
      </c>
      <c r="J39" s="2">
        <v>309382.19999999995</v>
      </c>
      <c r="K39" s="2">
        <v>338776.2</v>
      </c>
      <c r="L39" s="2">
        <v>350409.60000000003</v>
      </c>
      <c r="M39" s="2">
        <v>342792</v>
      </c>
      <c r="N39" s="2">
        <v>359931.60000000003</v>
      </c>
      <c r="O39" s="18">
        <f>SUM(C39:N39)</f>
        <v>4184153.1000000006</v>
      </c>
    </row>
    <row r="40" spans="1:15" ht="14">
      <c r="A40" s="20" t="s">
        <v>42</v>
      </c>
      <c r="B40" t="s">
        <v>107</v>
      </c>
      <c r="C40" s="2">
        <v>453371.39999999997</v>
      </c>
      <c r="D40" s="2">
        <v>455068.8</v>
      </c>
      <c r="E40" s="2">
        <v>452377.8</v>
      </c>
      <c r="F40" s="2">
        <v>411350.4</v>
      </c>
      <c r="G40" s="2">
        <v>456435</v>
      </c>
      <c r="H40" s="2">
        <v>425260.79999999999</v>
      </c>
      <c r="I40" s="2">
        <v>389491.20000000001</v>
      </c>
      <c r="J40" s="2">
        <v>359683.2</v>
      </c>
      <c r="K40" s="2">
        <v>340804.8</v>
      </c>
      <c r="L40" s="2">
        <v>356081.39999999997</v>
      </c>
      <c r="M40" s="2">
        <v>357033.6</v>
      </c>
      <c r="N40" s="2">
        <v>369702</v>
      </c>
      <c r="O40" s="18">
        <f>SUM(C40:N40)</f>
        <v>4826660.3999999994</v>
      </c>
    </row>
    <row r="41" spans="1:15" ht="14">
      <c r="A41" s="20"/>
      <c r="O41" s="18"/>
    </row>
    <row r="42" spans="1:15" ht="14">
      <c r="A42" s="20" t="s">
        <v>42</v>
      </c>
      <c r="B42" t="s">
        <v>0</v>
      </c>
      <c r="C42" s="6">
        <f t="shared" ref="C42:N42" si="5">SUM(C37:C41)</f>
        <v>2057849.0999999999</v>
      </c>
      <c r="D42" s="6">
        <f t="shared" si="5"/>
        <v>2112807.6</v>
      </c>
      <c r="E42" s="6">
        <f t="shared" si="5"/>
        <v>2087594.9999999998</v>
      </c>
      <c r="F42" s="6">
        <f t="shared" si="5"/>
        <v>2014503.2999999998</v>
      </c>
      <c r="G42" s="6">
        <f t="shared" si="5"/>
        <v>2088754.2000000002</v>
      </c>
      <c r="H42" s="6">
        <f t="shared" si="5"/>
        <v>2029096.8</v>
      </c>
      <c r="I42" s="6">
        <f t="shared" si="5"/>
        <v>1905869.7000000002</v>
      </c>
      <c r="J42" s="6">
        <f t="shared" si="5"/>
        <v>1928453.4</v>
      </c>
      <c r="K42" s="6">
        <f t="shared" si="5"/>
        <v>1927170</v>
      </c>
      <c r="L42" s="6">
        <f t="shared" si="5"/>
        <v>1897838.1</v>
      </c>
      <c r="M42" s="6">
        <f t="shared" si="5"/>
        <v>2033278.1999999997</v>
      </c>
      <c r="N42" s="6">
        <f t="shared" si="5"/>
        <v>2120094</v>
      </c>
      <c r="O42" s="5">
        <f>SUM(O37:O41)</f>
        <v>24203309.399999999</v>
      </c>
    </row>
    <row r="43" spans="1:15" ht="14">
      <c r="A43" s="11"/>
    </row>
    <row r="44" spans="1:15" ht="14">
      <c r="A44" s="11" t="s">
        <v>46</v>
      </c>
      <c r="B44" t="s">
        <v>106</v>
      </c>
      <c r="C44" s="2">
        <v>633420</v>
      </c>
      <c r="D44" s="2">
        <v>685170</v>
      </c>
      <c r="E44" s="2">
        <v>676890</v>
      </c>
      <c r="F44" s="2">
        <v>662400</v>
      </c>
      <c r="G44" s="2">
        <v>610650</v>
      </c>
      <c r="H44" s="2">
        <v>623070</v>
      </c>
      <c r="I44" s="2">
        <v>573390</v>
      </c>
      <c r="J44" s="2">
        <v>538200</v>
      </c>
      <c r="K44" s="2">
        <v>538200</v>
      </c>
      <c r="L44" s="2">
        <v>544410</v>
      </c>
      <c r="M44" s="2">
        <v>592020</v>
      </c>
      <c r="N44" s="2">
        <v>610650</v>
      </c>
      <c r="O44" s="18">
        <f>SUM(C44:N44)</f>
        <v>7288470</v>
      </c>
    </row>
    <row r="45" spans="1:15" ht="14">
      <c r="A45" s="11" t="s">
        <v>46</v>
      </c>
      <c r="B45" t="s">
        <v>105</v>
      </c>
      <c r="C45" s="2">
        <v>668610</v>
      </c>
      <c r="D45" s="2">
        <v>695520</v>
      </c>
      <c r="E45" s="2">
        <v>699660</v>
      </c>
      <c r="F45" s="2">
        <v>658260</v>
      </c>
      <c r="G45" s="2">
        <v>676890</v>
      </c>
      <c r="H45" s="2">
        <v>712079.99999999988</v>
      </c>
      <c r="I45" s="2">
        <v>753480</v>
      </c>
      <c r="J45" s="2">
        <v>807300</v>
      </c>
      <c r="K45" s="2">
        <v>734850</v>
      </c>
      <c r="L45" s="2">
        <v>734850</v>
      </c>
      <c r="M45" s="2">
        <v>792810</v>
      </c>
      <c r="N45" s="2">
        <v>863190</v>
      </c>
      <c r="O45" s="18">
        <f>SUM(C45:N45)</f>
        <v>8797500</v>
      </c>
    </row>
    <row r="46" spans="1:15" ht="14">
      <c r="A46" s="11" t="s">
        <v>46</v>
      </c>
      <c r="B46" t="s">
        <v>108</v>
      </c>
      <c r="C46" s="2">
        <v>382950</v>
      </c>
      <c r="D46" s="2">
        <v>374670</v>
      </c>
      <c r="E46" s="2">
        <v>364320</v>
      </c>
      <c r="F46" s="2">
        <v>382950</v>
      </c>
      <c r="G46" s="2">
        <v>405720</v>
      </c>
      <c r="H46" s="2">
        <v>372600</v>
      </c>
      <c r="I46" s="2">
        <v>339480</v>
      </c>
      <c r="J46" s="2">
        <v>329130</v>
      </c>
      <c r="K46" s="2">
        <v>345690</v>
      </c>
      <c r="L46" s="2">
        <v>380880</v>
      </c>
      <c r="M46" s="2">
        <v>372600</v>
      </c>
      <c r="N46" s="2">
        <v>391230</v>
      </c>
      <c r="O46" s="18">
        <f>SUM(C46:N46)</f>
        <v>4442220</v>
      </c>
    </row>
    <row r="47" spans="1:15" ht="14">
      <c r="A47" s="11" t="s">
        <v>46</v>
      </c>
      <c r="B47" t="s">
        <v>107</v>
      </c>
      <c r="C47" s="2">
        <v>482310</v>
      </c>
      <c r="D47" s="2">
        <v>474030</v>
      </c>
      <c r="E47" s="2">
        <v>461610</v>
      </c>
      <c r="F47" s="2">
        <v>447120</v>
      </c>
      <c r="G47" s="2">
        <v>465750</v>
      </c>
      <c r="H47" s="2">
        <v>442980</v>
      </c>
      <c r="I47" s="2">
        <v>397440</v>
      </c>
      <c r="J47" s="2">
        <v>374670</v>
      </c>
      <c r="K47" s="2">
        <v>347760</v>
      </c>
      <c r="L47" s="2">
        <v>378810</v>
      </c>
      <c r="M47" s="2">
        <v>364320</v>
      </c>
      <c r="N47" s="2">
        <v>393300</v>
      </c>
      <c r="O47" s="18">
        <f>SUM(C47:N47)</f>
        <v>5030100</v>
      </c>
    </row>
    <row r="48" spans="1:15" ht="14">
      <c r="A48" s="11"/>
      <c r="O48" s="18"/>
    </row>
    <row r="49" spans="1:15" ht="14">
      <c r="A49" s="11" t="s">
        <v>46</v>
      </c>
      <c r="B49" t="s">
        <v>0</v>
      </c>
      <c r="C49" s="6">
        <f t="shared" ref="C49:N49" si="6">SUM(C44:C48)</f>
        <v>2167290</v>
      </c>
      <c r="D49" s="6">
        <f t="shared" si="6"/>
        <v>2229390</v>
      </c>
      <c r="E49" s="6">
        <f t="shared" si="6"/>
        <v>2202480</v>
      </c>
      <c r="F49" s="6">
        <f t="shared" si="6"/>
        <v>2150730</v>
      </c>
      <c r="G49" s="6">
        <f t="shared" si="6"/>
        <v>2159010</v>
      </c>
      <c r="H49" s="6">
        <f t="shared" si="6"/>
        <v>2150730</v>
      </c>
      <c r="I49" s="6">
        <f t="shared" si="6"/>
        <v>2063790</v>
      </c>
      <c r="J49" s="6">
        <f t="shared" si="6"/>
        <v>2049300</v>
      </c>
      <c r="K49" s="6">
        <f t="shared" si="6"/>
        <v>1966500</v>
      </c>
      <c r="L49" s="6">
        <f t="shared" si="6"/>
        <v>2038950</v>
      </c>
      <c r="M49" s="6">
        <f t="shared" si="6"/>
        <v>2121750</v>
      </c>
      <c r="N49" s="6">
        <f t="shared" si="6"/>
        <v>2258370</v>
      </c>
      <c r="O49" s="5">
        <f>SUM(O44:O48)</f>
        <v>25558290</v>
      </c>
    </row>
    <row r="51" spans="1:15" ht="14">
      <c r="A51" s="11" t="s">
        <v>47</v>
      </c>
      <c r="B51" t="s">
        <v>106</v>
      </c>
      <c r="C51" s="17">
        <v>601749</v>
      </c>
      <c r="D51" s="17">
        <v>650911.5</v>
      </c>
      <c r="E51" s="17">
        <v>643045.5</v>
      </c>
      <c r="F51" s="17">
        <v>629280</v>
      </c>
      <c r="G51" s="17">
        <v>580117.5</v>
      </c>
      <c r="H51" s="17">
        <v>591916.5</v>
      </c>
      <c r="I51" s="17">
        <v>544720.5</v>
      </c>
      <c r="J51" s="17">
        <v>511290</v>
      </c>
      <c r="K51" s="17">
        <v>489762</v>
      </c>
      <c r="L51" s="17">
        <v>495413.10000000003</v>
      </c>
      <c r="M51" s="17">
        <v>538738.20000000007</v>
      </c>
      <c r="N51" s="17">
        <v>555691.5</v>
      </c>
      <c r="O51" s="18">
        <f>SUM(C51:N51)</f>
        <v>6832635.2999999998</v>
      </c>
    </row>
    <row r="52" spans="1:15" ht="14">
      <c r="A52" s="11" t="s">
        <v>47</v>
      </c>
      <c r="B52" t="s">
        <v>105</v>
      </c>
      <c r="C52" s="17">
        <v>635179.5</v>
      </c>
      <c r="D52" s="17">
        <v>660744</v>
      </c>
      <c r="E52" s="17">
        <v>664677</v>
      </c>
      <c r="F52" s="17">
        <v>625347</v>
      </c>
      <c r="G52" s="17">
        <v>643045.5</v>
      </c>
      <c r="H52" s="17">
        <v>676475.99999999988</v>
      </c>
      <c r="I52" s="17">
        <v>715806</v>
      </c>
      <c r="J52" s="17">
        <v>766935</v>
      </c>
      <c r="K52" s="17">
        <v>668713.5</v>
      </c>
      <c r="L52" s="17">
        <v>668713.5</v>
      </c>
      <c r="M52" s="17">
        <v>721457.1</v>
      </c>
      <c r="N52" s="17">
        <v>785502.9</v>
      </c>
      <c r="O52" s="18">
        <f>SUM(C52:N52)</f>
        <v>8232597</v>
      </c>
    </row>
    <row r="53" spans="1:15" ht="14">
      <c r="A53" s="11" t="s">
        <v>47</v>
      </c>
      <c r="B53" t="s">
        <v>108</v>
      </c>
      <c r="C53" s="17">
        <v>363802.5</v>
      </c>
      <c r="D53" s="17">
        <v>355936.5</v>
      </c>
      <c r="E53" s="17">
        <v>346104</v>
      </c>
      <c r="F53" s="17">
        <v>363802.5</v>
      </c>
      <c r="G53" s="17">
        <v>385434</v>
      </c>
      <c r="H53" s="17">
        <v>353970</v>
      </c>
      <c r="I53" s="17">
        <v>322506</v>
      </c>
      <c r="J53" s="17">
        <v>312673.5</v>
      </c>
      <c r="K53" s="17">
        <v>314577.90000000002</v>
      </c>
      <c r="L53" s="17">
        <v>346600.8</v>
      </c>
      <c r="M53" s="17">
        <v>339066</v>
      </c>
      <c r="N53" s="17">
        <v>356019.3</v>
      </c>
      <c r="O53" s="18">
        <f>SUM(C53:N53)</f>
        <v>4160492.9999999995</v>
      </c>
    </row>
    <row r="54" spans="1:15" ht="14">
      <c r="A54" s="11" t="s">
        <v>47</v>
      </c>
      <c r="B54" t="s">
        <v>107</v>
      </c>
      <c r="C54" s="17">
        <v>458194.5</v>
      </c>
      <c r="D54" s="17">
        <v>450328.5</v>
      </c>
      <c r="E54" s="17">
        <v>438529.5</v>
      </c>
      <c r="F54" s="17">
        <v>424764</v>
      </c>
      <c r="G54" s="17">
        <v>442462.5</v>
      </c>
      <c r="H54" s="17">
        <v>420831</v>
      </c>
      <c r="I54" s="17">
        <v>377568</v>
      </c>
      <c r="J54" s="17">
        <v>355936.5</v>
      </c>
      <c r="K54" s="17">
        <v>316461.60000000003</v>
      </c>
      <c r="L54" s="17">
        <v>344717.10000000003</v>
      </c>
      <c r="M54" s="17">
        <v>331531.2</v>
      </c>
      <c r="N54" s="17">
        <v>357903</v>
      </c>
      <c r="O54" s="18">
        <f>SUM(C54:N54)</f>
        <v>4719227.4000000004</v>
      </c>
    </row>
    <row r="55" spans="1:15" ht="14">
      <c r="A55" s="11"/>
      <c r="O55" s="18"/>
    </row>
    <row r="56" spans="1:15" ht="14">
      <c r="A56" s="11" t="s">
        <v>47</v>
      </c>
      <c r="B56" t="s">
        <v>0</v>
      </c>
      <c r="C56" s="6">
        <f t="shared" ref="C56:N56" si="7">SUM(C51:C55)</f>
        <v>2058925.5</v>
      </c>
      <c r="D56" s="6">
        <f t="shared" si="7"/>
        <v>2117920.5</v>
      </c>
      <c r="E56" s="6">
        <f t="shared" si="7"/>
        <v>2092356</v>
      </c>
      <c r="F56" s="6">
        <f t="shared" si="7"/>
        <v>2043193.5</v>
      </c>
      <c r="G56" s="6">
        <f t="shared" si="7"/>
        <v>2051059.5</v>
      </c>
      <c r="H56" s="6">
        <f t="shared" si="7"/>
        <v>2043193.5</v>
      </c>
      <c r="I56" s="6">
        <f t="shared" si="7"/>
        <v>1960600.5</v>
      </c>
      <c r="J56" s="6">
        <f t="shared" si="7"/>
        <v>1946835</v>
      </c>
      <c r="K56" s="6">
        <f t="shared" si="7"/>
        <v>1789515</v>
      </c>
      <c r="L56" s="6">
        <f t="shared" si="7"/>
        <v>1855444.5000000002</v>
      </c>
      <c r="M56" s="6">
        <f t="shared" si="7"/>
        <v>1930792.5</v>
      </c>
      <c r="N56" s="6">
        <f t="shared" si="7"/>
        <v>2055116.7</v>
      </c>
      <c r="O56" s="5">
        <f>SUM(O51:O55)</f>
        <v>23944952.700000003</v>
      </c>
    </row>
    <row r="57" spans="1:15" ht="13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5"/>
    </row>
    <row r="58" spans="1:15" ht="14">
      <c r="A58" t="s">
        <v>17</v>
      </c>
      <c r="B58" t="s">
        <v>106</v>
      </c>
      <c r="C58" s="3">
        <f>C16-C37</f>
        <v>77858.400000000023</v>
      </c>
      <c r="D58" s="3">
        <f t="shared" ref="D58:N58" si="8">D16-D37</f>
        <v>85265.599999999977</v>
      </c>
      <c r="E58" s="3">
        <f t="shared" si="8"/>
        <v>51142.800000000047</v>
      </c>
      <c r="F58" s="3">
        <f t="shared" si="8"/>
        <v>55936</v>
      </c>
      <c r="G58" s="3">
        <f t="shared" si="8"/>
        <v>46138</v>
      </c>
      <c r="H58" s="3">
        <f t="shared" si="8"/>
        <v>52614.800000000047</v>
      </c>
      <c r="I58" s="3">
        <f t="shared" si="8"/>
        <v>96202.099999999977</v>
      </c>
      <c r="J58" s="3">
        <f t="shared" si="8"/>
        <v>45448</v>
      </c>
      <c r="K58" s="3">
        <f t="shared" si="8"/>
        <v>52624</v>
      </c>
      <c r="L58" s="3">
        <f t="shared" si="8"/>
        <v>45972.400000000023</v>
      </c>
      <c r="M58" s="3">
        <f t="shared" si="8"/>
        <v>81567.20000000007</v>
      </c>
      <c r="N58" s="3">
        <f t="shared" si="8"/>
        <v>75992</v>
      </c>
      <c r="O58" s="18">
        <f>SUM(C58:N58)</f>
        <v>766761.30000000016</v>
      </c>
    </row>
    <row r="59" spans="1:15" ht="14">
      <c r="A59" t="s">
        <v>17</v>
      </c>
      <c r="B59" t="s">
        <v>105</v>
      </c>
      <c r="C59" s="3">
        <f t="shared" ref="C59:N61" si="9">C17-C38</f>
        <v>89890.900000000023</v>
      </c>
      <c r="D59" s="3">
        <f t="shared" si="9"/>
        <v>58732.800000000047</v>
      </c>
      <c r="E59" s="3">
        <f t="shared" si="9"/>
        <v>101839.40000000002</v>
      </c>
      <c r="F59" s="3">
        <f t="shared" si="9"/>
        <v>68751.600000000093</v>
      </c>
      <c r="G59" s="3">
        <f t="shared" si="9"/>
        <v>78218.400000000023</v>
      </c>
      <c r="H59" s="3">
        <f t="shared" si="9"/>
        <v>95735.199999999953</v>
      </c>
      <c r="I59" s="3">
        <f t="shared" si="9"/>
        <v>126417.19999999995</v>
      </c>
      <c r="J59" s="3">
        <f t="shared" si="9"/>
        <v>100464</v>
      </c>
      <c r="K59" s="3">
        <f t="shared" si="9"/>
        <v>71852</v>
      </c>
      <c r="L59" s="3">
        <f t="shared" si="9"/>
        <v>117596.5</v>
      </c>
      <c r="M59" s="3">
        <f t="shared" si="9"/>
        <v>77519.20000000007</v>
      </c>
      <c r="N59" s="3">
        <f t="shared" si="9"/>
        <v>72891.599999999977</v>
      </c>
      <c r="O59" s="18">
        <f>SUM(C59:N59)</f>
        <v>1059908.8000000003</v>
      </c>
    </row>
    <row r="60" spans="1:15" ht="14">
      <c r="A60" t="s">
        <v>17</v>
      </c>
      <c r="B60" t="s">
        <v>108</v>
      </c>
      <c r="C60" s="3">
        <f t="shared" si="9"/>
        <v>28934</v>
      </c>
      <c r="D60" s="3">
        <f t="shared" si="9"/>
        <v>31638.799999999988</v>
      </c>
      <c r="E60" s="3">
        <f t="shared" si="9"/>
        <v>49385.599999999977</v>
      </c>
      <c r="F60" s="3">
        <f t="shared" si="9"/>
        <v>51485.5</v>
      </c>
      <c r="G60" s="3">
        <f t="shared" si="9"/>
        <v>26146.400000000023</v>
      </c>
      <c r="H60" s="3">
        <f t="shared" si="9"/>
        <v>31464</v>
      </c>
      <c r="I60" s="3">
        <f t="shared" si="9"/>
        <v>56957.200000000012</v>
      </c>
      <c r="J60" s="3">
        <f t="shared" si="9"/>
        <v>34375.800000000047</v>
      </c>
      <c r="K60" s="3">
        <f t="shared" si="9"/>
        <v>33800.799999999988</v>
      </c>
      <c r="L60" s="3">
        <f t="shared" si="9"/>
        <v>47398.399999999965</v>
      </c>
      <c r="M60" s="3">
        <f t="shared" si="9"/>
        <v>46368</v>
      </c>
      <c r="N60" s="3">
        <f t="shared" si="9"/>
        <v>48686.399999999965</v>
      </c>
      <c r="O60" s="18">
        <f>SUM(C60:N60)</f>
        <v>486640.89999999997</v>
      </c>
    </row>
    <row r="61" spans="1:15" ht="14">
      <c r="A61" t="s">
        <v>17</v>
      </c>
      <c r="B61" t="s">
        <v>107</v>
      </c>
      <c r="C61" s="3">
        <f t="shared" si="9"/>
        <v>55733.600000000035</v>
      </c>
      <c r="D61" s="3">
        <f t="shared" si="9"/>
        <v>40029.200000000012</v>
      </c>
      <c r="E61" s="3">
        <f t="shared" si="9"/>
        <v>34877.200000000012</v>
      </c>
      <c r="F61" s="3">
        <f t="shared" si="9"/>
        <v>55641.599999999977</v>
      </c>
      <c r="G61" s="3">
        <f t="shared" si="9"/>
        <v>35190</v>
      </c>
      <c r="H61" s="3">
        <f t="shared" si="9"/>
        <v>37407.200000000012</v>
      </c>
      <c r="I61" s="3">
        <f t="shared" si="9"/>
        <v>38860.799999999988</v>
      </c>
      <c r="J61" s="3">
        <f t="shared" si="9"/>
        <v>31638.799999999988</v>
      </c>
      <c r="K61" s="3">
        <f t="shared" si="9"/>
        <v>34003.200000000012</v>
      </c>
      <c r="L61" s="3">
        <f t="shared" si="9"/>
        <v>39564.600000000035</v>
      </c>
      <c r="M61" s="3">
        <f t="shared" si="9"/>
        <v>35622.400000000023</v>
      </c>
      <c r="N61" s="3">
        <f t="shared" si="9"/>
        <v>41078</v>
      </c>
      <c r="O61" s="18">
        <f>SUM(C61:N61)</f>
        <v>479646.60000000009</v>
      </c>
    </row>
    <row r="62" spans="1:15" ht="14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18"/>
    </row>
    <row r="63" spans="1:15" ht="13">
      <c r="A63" t="s">
        <v>17</v>
      </c>
      <c r="B63" t="s">
        <v>0</v>
      </c>
      <c r="C63" s="6">
        <f t="shared" ref="C63:N63" si="10">SUM(C58:C62)</f>
        <v>252416.90000000008</v>
      </c>
      <c r="D63" s="6">
        <f t="shared" si="10"/>
        <v>215666.40000000002</v>
      </c>
      <c r="E63" s="6">
        <f t="shared" si="10"/>
        <v>237245.00000000006</v>
      </c>
      <c r="F63" s="6">
        <f t="shared" si="10"/>
        <v>231814.70000000007</v>
      </c>
      <c r="G63" s="6">
        <f t="shared" si="10"/>
        <v>185692.80000000005</v>
      </c>
      <c r="H63" s="6">
        <f t="shared" si="10"/>
        <v>217221.2</v>
      </c>
      <c r="I63" s="6">
        <f t="shared" si="10"/>
        <v>318437.29999999993</v>
      </c>
      <c r="J63" s="6">
        <f t="shared" si="10"/>
        <v>211926.60000000003</v>
      </c>
      <c r="K63" s="6">
        <f t="shared" si="10"/>
        <v>192280</v>
      </c>
      <c r="L63" s="6">
        <f t="shared" si="10"/>
        <v>250531.90000000002</v>
      </c>
      <c r="M63" s="6">
        <f t="shared" si="10"/>
        <v>241076.80000000016</v>
      </c>
      <c r="N63" s="6">
        <f t="shared" si="10"/>
        <v>238647.99999999994</v>
      </c>
      <c r="O63" s="5">
        <f>SUM(O58:O62)</f>
        <v>2792957.6000000006</v>
      </c>
    </row>
    <row r="65" spans="1:15" ht="14">
      <c r="A65" t="s">
        <v>11</v>
      </c>
      <c r="B65" t="s">
        <v>106</v>
      </c>
      <c r="C65" s="3">
        <f>C23-C44</f>
        <v>70380</v>
      </c>
      <c r="D65" s="3">
        <f t="shared" ref="D65:N65" si="11">D23-D44</f>
        <v>76130</v>
      </c>
      <c r="E65" s="3">
        <f t="shared" si="11"/>
        <v>75210</v>
      </c>
      <c r="F65" s="3">
        <f t="shared" si="11"/>
        <v>73600</v>
      </c>
      <c r="G65" s="3">
        <f t="shared" si="11"/>
        <v>67850</v>
      </c>
      <c r="H65" s="3">
        <f t="shared" si="11"/>
        <v>69230</v>
      </c>
      <c r="I65" s="3">
        <f t="shared" si="11"/>
        <v>63710</v>
      </c>
      <c r="J65" s="3">
        <f t="shared" si="11"/>
        <v>59800</v>
      </c>
      <c r="K65" s="3">
        <f t="shared" si="11"/>
        <v>59800</v>
      </c>
      <c r="L65" s="3">
        <f t="shared" si="11"/>
        <v>60490</v>
      </c>
      <c r="M65" s="3">
        <f t="shared" si="11"/>
        <v>65780</v>
      </c>
      <c r="N65" s="3">
        <f t="shared" si="11"/>
        <v>67850</v>
      </c>
      <c r="O65" s="18">
        <f>SUM(C65:N65)</f>
        <v>809830</v>
      </c>
    </row>
    <row r="66" spans="1:15" ht="14">
      <c r="A66" t="s">
        <v>11</v>
      </c>
      <c r="B66" t="s">
        <v>105</v>
      </c>
      <c r="C66" s="3">
        <f>C24-C45</f>
        <v>74290</v>
      </c>
      <c r="D66" s="3">
        <f t="shared" ref="D66:N66" si="12">D24-D45</f>
        <v>77280</v>
      </c>
      <c r="E66" s="3">
        <f t="shared" si="12"/>
        <v>77740</v>
      </c>
      <c r="F66" s="3">
        <f t="shared" si="12"/>
        <v>73140</v>
      </c>
      <c r="G66" s="3">
        <f t="shared" si="12"/>
        <v>75210</v>
      </c>
      <c r="H66" s="3">
        <f t="shared" si="12"/>
        <v>79120</v>
      </c>
      <c r="I66" s="3">
        <f t="shared" si="12"/>
        <v>83720</v>
      </c>
      <c r="J66" s="3">
        <f t="shared" si="12"/>
        <v>89700</v>
      </c>
      <c r="K66" s="3">
        <f t="shared" si="12"/>
        <v>81650</v>
      </c>
      <c r="L66" s="3">
        <f t="shared" si="12"/>
        <v>101650</v>
      </c>
      <c r="M66" s="3">
        <f t="shared" si="12"/>
        <v>88090</v>
      </c>
      <c r="N66" s="3">
        <f t="shared" si="12"/>
        <v>95910</v>
      </c>
      <c r="O66" s="18">
        <f>SUM(C66:N66)</f>
        <v>997500</v>
      </c>
    </row>
    <row r="67" spans="1:15" ht="14">
      <c r="A67" t="s">
        <v>11</v>
      </c>
      <c r="B67" t="s">
        <v>108</v>
      </c>
      <c r="C67" s="3">
        <f>C25-C46</f>
        <v>42550</v>
      </c>
      <c r="D67" s="3">
        <f t="shared" ref="D67:N67" si="13">D25-D46</f>
        <v>41630</v>
      </c>
      <c r="E67" s="3">
        <f t="shared" si="13"/>
        <v>40480</v>
      </c>
      <c r="F67" s="3">
        <f t="shared" si="13"/>
        <v>42550</v>
      </c>
      <c r="G67" s="3">
        <f t="shared" si="13"/>
        <v>45080</v>
      </c>
      <c r="H67" s="3">
        <f t="shared" si="13"/>
        <v>41400</v>
      </c>
      <c r="I67" s="3">
        <f t="shared" si="13"/>
        <v>37720</v>
      </c>
      <c r="J67" s="3">
        <f t="shared" si="13"/>
        <v>36570</v>
      </c>
      <c r="K67" s="3">
        <f t="shared" si="13"/>
        <v>38410</v>
      </c>
      <c r="L67" s="3">
        <f t="shared" si="13"/>
        <v>42320</v>
      </c>
      <c r="M67" s="3">
        <f t="shared" si="13"/>
        <v>41400</v>
      </c>
      <c r="N67" s="3">
        <f t="shared" si="13"/>
        <v>43470</v>
      </c>
      <c r="O67" s="18">
        <f>SUM(C67:N67)</f>
        <v>493580</v>
      </c>
    </row>
    <row r="68" spans="1:15" ht="14">
      <c r="A68" t="s">
        <v>11</v>
      </c>
      <c r="B68" t="s">
        <v>107</v>
      </c>
      <c r="C68" s="3">
        <f>C26-C47</f>
        <v>53590</v>
      </c>
      <c r="D68" s="3">
        <f t="shared" ref="D68:N68" si="14">D26-D47</f>
        <v>52670</v>
      </c>
      <c r="E68" s="3">
        <f t="shared" si="14"/>
        <v>51290</v>
      </c>
      <c r="F68" s="3">
        <f t="shared" si="14"/>
        <v>49680</v>
      </c>
      <c r="G68" s="3">
        <f t="shared" si="14"/>
        <v>51750</v>
      </c>
      <c r="H68" s="3">
        <f t="shared" si="14"/>
        <v>49220</v>
      </c>
      <c r="I68" s="3">
        <f t="shared" si="14"/>
        <v>44160</v>
      </c>
      <c r="J68" s="3">
        <f t="shared" si="14"/>
        <v>41630</v>
      </c>
      <c r="K68" s="3">
        <f t="shared" si="14"/>
        <v>38640</v>
      </c>
      <c r="L68" s="3">
        <f t="shared" si="14"/>
        <v>42090</v>
      </c>
      <c r="M68" s="3">
        <f t="shared" si="14"/>
        <v>40480</v>
      </c>
      <c r="N68" s="3">
        <f t="shared" si="14"/>
        <v>43700</v>
      </c>
      <c r="O68" s="18">
        <f>SUM(C68:N68)</f>
        <v>558900</v>
      </c>
    </row>
    <row r="69" spans="1:15" ht="14">
      <c r="O69" s="18"/>
    </row>
    <row r="70" spans="1:15" ht="13">
      <c r="A70" t="s">
        <v>11</v>
      </c>
      <c r="B70" t="s">
        <v>0</v>
      </c>
      <c r="C70" s="6">
        <f t="shared" ref="C70:N70" si="15">SUM(C65:C69)</f>
        <v>240810</v>
      </c>
      <c r="D70" s="6">
        <f t="shared" si="15"/>
        <v>247710</v>
      </c>
      <c r="E70" s="6">
        <f t="shared" si="15"/>
        <v>244720</v>
      </c>
      <c r="F70" s="6">
        <f t="shared" si="15"/>
        <v>238970</v>
      </c>
      <c r="G70" s="6">
        <f t="shared" si="15"/>
        <v>239890</v>
      </c>
      <c r="H70" s="6">
        <f t="shared" si="15"/>
        <v>238970</v>
      </c>
      <c r="I70" s="6">
        <f t="shared" si="15"/>
        <v>229310</v>
      </c>
      <c r="J70" s="6">
        <f t="shared" si="15"/>
        <v>227700</v>
      </c>
      <c r="K70" s="6">
        <f t="shared" si="15"/>
        <v>218500</v>
      </c>
      <c r="L70" s="6">
        <f t="shared" si="15"/>
        <v>246550</v>
      </c>
      <c r="M70" s="6">
        <f t="shared" si="15"/>
        <v>235750</v>
      </c>
      <c r="N70" s="6">
        <f t="shared" si="15"/>
        <v>250930</v>
      </c>
      <c r="O70" s="5">
        <f>SUM(O65:O69)</f>
        <v>2859810</v>
      </c>
    </row>
    <row r="71" spans="1:15" ht="13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5"/>
    </row>
    <row r="72" spans="1:15" ht="14">
      <c r="A72" t="s">
        <v>12</v>
      </c>
      <c r="B72" t="s">
        <v>106</v>
      </c>
      <c r="C72" s="3">
        <f>C30-C51</f>
        <v>66861</v>
      </c>
      <c r="D72" s="3">
        <f t="shared" ref="D72:N72" si="16">D30-D51</f>
        <v>72323.5</v>
      </c>
      <c r="E72" s="3">
        <f t="shared" si="16"/>
        <v>71449.5</v>
      </c>
      <c r="F72" s="3">
        <f t="shared" si="16"/>
        <v>69920</v>
      </c>
      <c r="G72" s="3">
        <f t="shared" si="16"/>
        <v>64457.5</v>
      </c>
      <c r="H72" s="3">
        <f t="shared" si="16"/>
        <v>65768.5</v>
      </c>
      <c r="I72" s="3">
        <f t="shared" si="16"/>
        <v>60524.5</v>
      </c>
      <c r="J72" s="3">
        <f t="shared" si="16"/>
        <v>56810</v>
      </c>
      <c r="K72" s="3">
        <f t="shared" si="16"/>
        <v>54418</v>
      </c>
      <c r="L72" s="3">
        <f t="shared" si="16"/>
        <v>55045.899999999965</v>
      </c>
      <c r="M72" s="3">
        <f t="shared" si="16"/>
        <v>59859.79999999993</v>
      </c>
      <c r="N72" s="3">
        <f t="shared" si="16"/>
        <v>61743.5</v>
      </c>
      <c r="O72" s="18">
        <f>SUM(C72:N72)</f>
        <v>759181.69999999984</v>
      </c>
    </row>
    <row r="73" spans="1:15" ht="14">
      <c r="A73" t="s">
        <v>12</v>
      </c>
      <c r="B73" t="s">
        <v>105</v>
      </c>
      <c r="C73" s="3">
        <f t="shared" ref="C73:N73" si="17">C31-C52</f>
        <v>70575.5</v>
      </c>
      <c r="D73" s="3">
        <f t="shared" si="17"/>
        <v>73416</v>
      </c>
      <c r="E73" s="3">
        <f t="shared" si="17"/>
        <v>73853</v>
      </c>
      <c r="F73" s="3">
        <f t="shared" si="17"/>
        <v>69483</v>
      </c>
      <c r="G73" s="3">
        <f t="shared" si="17"/>
        <v>71449.5</v>
      </c>
      <c r="H73" s="3">
        <f t="shared" si="17"/>
        <v>75164</v>
      </c>
      <c r="I73" s="3">
        <f t="shared" si="17"/>
        <v>79534</v>
      </c>
      <c r="J73" s="3">
        <f t="shared" si="17"/>
        <v>85215</v>
      </c>
      <c r="K73" s="3">
        <f t="shared" si="17"/>
        <v>74301.5</v>
      </c>
      <c r="L73" s="3">
        <f t="shared" si="17"/>
        <v>74301.5</v>
      </c>
      <c r="M73" s="3">
        <f t="shared" si="17"/>
        <v>80161.900000000023</v>
      </c>
      <c r="N73" s="3">
        <f t="shared" si="17"/>
        <v>87278.099999999977</v>
      </c>
      <c r="O73" s="18">
        <f>SUM(C73:N73)</f>
        <v>914733</v>
      </c>
    </row>
    <row r="74" spans="1:15" ht="14">
      <c r="A74" t="s">
        <v>12</v>
      </c>
      <c r="B74" t="s">
        <v>108</v>
      </c>
      <c r="C74" s="3">
        <f t="shared" ref="C74:N74" si="18">C32-C53</f>
        <v>40422.5</v>
      </c>
      <c r="D74" s="3">
        <f t="shared" si="18"/>
        <v>39548.5</v>
      </c>
      <c r="E74" s="3">
        <f t="shared" si="18"/>
        <v>38456</v>
      </c>
      <c r="F74" s="3">
        <f t="shared" si="18"/>
        <v>40422.5</v>
      </c>
      <c r="G74" s="3">
        <f t="shared" si="18"/>
        <v>42826</v>
      </c>
      <c r="H74" s="3">
        <f t="shared" si="18"/>
        <v>39330</v>
      </c>
      <c r="I74" s="3">
        <f t="shared" si="18"/>
        <v>35834</v>
      </c>
      <c r="J74" s="3">
        <f t="shared" si="18"/>
        <v>34741.5</v>
      </c>
      <c r="K74" s="3">
        <f t="shared" si="18"/>
        <v>34953.099999999977</v>
      </c>
      <c r="L74" s="3">
        <f t="shared" si="18"/>
        <v>38511.200000000012</v>
      </c>
      <c r="M74" s="3">
        <f t="shared" si="18"/>
        <v>37674</v>
      </c>
      <c r="N74" s="3">
        <f t="shared" si="18"/>
        <v>39557.700000000012</v>
      </c>
      <c r="O74" s="18">
        <f>SUM(C74:N74)</f>
        <v>462277</v>
      </c>
    </row>
    <row r="75" spans="1:15" ht="14">
      <c r="A75" t="s">
        <v>12</v>
      </c>
      <c r="B75" t="s">
        <v>107</v>
      </c>
      <c r="C75" s="3">
        <f t="shared" ref="C75:N75" si="19">C33-C54</f>
        <v>50910.5</v>
      </c>
      <c r="D75" s="3">
        <f t="shared" si="19"/>
        <v>50036.5</v>
      </c>
      <c r="E75" s="3">
        <f t="shared" si="19"/>
        <v>48725.5</v>
      </c>
      <c r="F75" s="3">
        <f t="shared" si="19"/>
        <v>47196</v>
      </c>
      <c r="G75" s="3">
        <f t="shared" si="19"/>
        <v>49162.5</v>
      </c>
      <c r="H75" s="3">
        <f t="shared" si="19"/>
        <v>46759</v>
      </c>
      <c r="I75" s="3">
        <f t="shared" si="19"/>
        <v>41952</v>
      </c>
      <c r="J75" s="3">
        <f t="shared" si="19"/>
        <v>39548.5</v>
      </c>
      <c r="K75" s="3">
        <f t="shared" si="19"/>
        <v>35162.399999999965</v>
      </c>
      <c r="L75" s="3">
        <f t="shared" si="19"/>
        <v>38301.899999999965</v>
      </c>
      <c r="M75" s="3">
        <f t="shared" si="19"/>
        <v>36836.799999999988</v>
      </c>
      <c r="N75" s="3">
        <f t="shared" si="19"/>
        <v>39767</v>
      </c>
      <c r="O75" s="18">
        <f>SUM(C75:N75)</f>
        <v>524358.59999999986</v>
      </c>
    </row>
    <row r="76" spans="1:15" ht="14">
      <c r="O76" s="18"/>
    </row>
    <row r="77" spans="1:15" ht="13">
      <c r="A77" t="s">
        <v>12</v>
      </c>
      <c r="B77" t="s">
        <v>0</v>
      </c>
      <c r="C77" s="6">
        <f t="shared" ref="C77:N77" si="20">SUM(C72:C76)</f>
        <v>228769.5</v>
      </c>
      <c r="D77" s="6">
        <f t="shared" si="20"/>
        <v>235324.5</v>
      </c>
      <c r="E77" s="6">
        <f t="shared" si="20"/>
        <v>232484</v>
      </c>
      <c r="F77" s="6">
        <f t="shared" si="20"/>
        <v>227021.5</v>
      </c>
      <c r="G77" s="6">
        <f t="shared" si="20"/>
        <v>227895.5</v>
      </c>
      <c r="H77" s="6">
        <f t="shared" si="20"/>
        <v>227021.5</v>
      </c>
      <c r="I77" s="6">
        <f t="shared" si="20"/>
        <v>217844.5</v>
      </c>
      <c r="J77" s="6">
        <f t="shared" si="20"/>
        <v>216315</v>
      </c>
      <c r="K77" s="6">
        <f t="shared" si="20"/>
        <v>198834.99999999994</v>
      </c>
      <c r="L77" s="6">
        <f t="shared" si="20"/>
        <v>206160.49999999994</v>
      </c>
      <c r="M77" s="6">
        <f t="shared" si="20"/>
        <v>214532.49999999994</v>
      </c>
      <c r="N77" s="6">
        <f t="shared" si="20"/>
        <v>228346.3</v>
      </c>
      <c r="O77" s="5">
        <f>SUM(O72:O76)</f>
        <v>2660550.2999999998</v>
      </c>
    </row>
    <row r="79" spans="1:15" ht="13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5"/>
    </row>
    <row r="80" spans="1:15" ht="14">
      <c r="A80" t="s">
        <v>43</v>
      </c>
      <c r="B80" t="s">
        <v>106</v>
      </c>
      <c r="C80" s="21">
        <v>56.831850000000003</v>
      </c>
      <c r="D80" s="21">
        <v>61.474974999999993</v>
      </c>
      <c r="E80" s="21">
        <v>60.732075000000002</v>
      </c>
      <c r="F80" s="21">
        <v>59.432000000000002</v>
      </c>
      <c r="G80" s="21">
        <v>54.788874999999997</v>
      </c>
      <c r="H80" s="21">
        <v>55.903224999999999</v>
      </c>
      <c r="I80" s="21">
        <v>51.445824999999999</v>
      </c>
      <c r="J80" s="21">
        <v>48.288499999999999</v>
      </c>
      <c r="K80" s="21">
        <v>46.255299999999998</v>
      </c>
      <c r="L80" s="21">
        <v>46.789014999999971</v>
      </c>
      <c r="M80" s="21">
        <v>50.880829999999939</v>
      </c>
      <c r="N80" s="21">
        <v>52.481974999999998</v>
      </c>
      <c r="O80" s="18">
        <f>SUM(C80:N80)/12</f>
        <v>53.775370416666668</v>
      </c>
    </row>
    <row r="81" spans="1:15" ht="14">
      <c r="A81" t="s">
        <v>43</v>
      </c>
      <c r="B81" t="s">
        <v>105</v>
      </c>
      <c r="C81" s="21">
        <v>59.989175000000003</v>
      </c>
      <c r="D81" s="21">
        <v>62.403599999999997</v>
      </c>
      <c r="E81" s="21">
        <v>62.775049999999993</v>
      </c>
      <c r="F81" s="21">
        <v>59.060549999999999</v>
      </c>
      <c r="G81" s="21">
        <v>60.732075000000002</v>
      </c>
      <c r="H81" s="21">
        <v>63.889400000000002</v>
      </c>
      <c r="I81" s="21">
        <v>67.60390000000001</v>
      </c>
      <c r="J81" s="21">
        <v>72.432749999999999</v>
      </c>
      <c r="K81" s="21">
        <v>63.156275000000001</v>
      </c>
      <c r="L81" s="21">
        <v>63.156275000000001</v>
      </c>
      <c r="M81" s="21">
        <v>68.137615000000011</v>
      </c>
      <c r="N81" s="21">
        <v>74.186384999999987</v>
      </c>
      <c r="O81" s="18">
        <f>SUM(C81:N81)/12</f>
        <v>64.793587500000001</v>
      </c>
    </row>
    <row r="82" spans="1:15" ht="14">
      <c r="A82" t="s">
        <v>43</v>
      </c>
      <c r="B82" t="s">
        <v>108</v>
      </c>
      <c r="C82" s="21">
        <v>34.359124999999999</v>
      </c>
      <c r="D82" s="21">
        <v>33.616225</v>
      </c>
      <c r="E82" s="21">
        <v>32.687600000000003</v>
      </c>
      <c r="F82" s="21">
        <v>34.359124999999999</v>
      </c>
      <c r="G82" s="21">
        <v>36.402099999999997</v>
      </c>
      <c r="H82" s="21">
        <v>33.430499999999995</v>
      </c>
      <c r="I82" s="21">
        <v>30.458900000000003</v>
      </c>
      <c r="J82" s="21">
        <v>29.530275</v>
      </c>
      <c r="K82" s="21">
        <v>29.71013499999998</v>
      </c>
      <c r="L82" s="21">
        <v>32.73452000000001</v>
      </c>
      <c r="M82" s="21">
        <v>32.0229</v>
      </c>
      <c r="N82" s="21">
        <v>33.62404500000001</v>
      </c>
      <c r="O82" s="18">
        <f>SUM(C82:N82)/12</f>
        <v>32.744620833333336</v>
      </c>
    </row>
    <row r="83" spans="1:15" ht="14">
      <c r="A83" t="s">
        <v>43</v>
      </c>
      <c r="B83" t="s">
        <v>107</v>
      </c>
      <c r="C83" s="21">
        <v>43.273924999999998</v>
      </c>
      <c r="D83" s="21">
        <v>42.531024999999993</v>
      </c>
      <c r="E83" s="21">
        <v>41.416674999999998</v>
      </c>
      <c r="F83" s="21">
        <v>40.116599999999998</v>
      </c>
      <c r="G83" s="21">
        <v>41.788125000000001</v>
      </c>
      <c r="H83" s="21">
        <v>39.745150000000002</v>
      </c>
      <c r="I83" s="21">
        <v>35.659199999999998</v>
      </c>
      <c r="J83" s="21">
        <v>33.616225</v>
      </c>
      <c r="K83" s="21">
        <v>29.888039999999968</v>
      </c>
      <c r="L83" s="21">
        <v>32.556614999999972</v>
      </c>
      <c r="M83" s="21">
        <v>31.311279999999989</v>
      </c>
      <c r="N83" s="21">
        <v>33.801950000000005</v>
      </c>
      <c r="O83" s="18">
        <f>SUM(C83:N83)/12</f>
        <v>37.142067499999996</v>
      </c>
    </row>
    <row r="84" spans="1:15" ht="14">
      <c r="O84" s="18"/>
    </row>
    <row r="85" spans="1:15" ht="13">
      <c r="A85" t="s">
        <v>43</v>
      </c>
      <c r="B85" t="s">
        <v>0</v>
      </c>
      <c r="C85" s="6">
        <f t="shared" ref="C85:N85" si="21">SUM(C80:C84)</f>
        <v>194.45407499999999</v>
      </c>
      <c r="D85" s="6">
        <f t="shared" si="21"/>
        <v>200.025825</v>
      </c>
      <c r="E85" s="6">
        <f t="shared" si="21"/>
        <v>197.6114</v>
      </c>
      <c r="F85" s="6">
        <f t="shared" si="21"/>
        <v>192.96827500000001</v>
      </c>
      <c r="G85" s="6">
        <f t="shared" si="21"/>
        <v>193.711175</v>
      </c>
      <c r="H85" s="6">
        <f t="shared" si="21"/>
        <v>192.96827499999998</v>
      </c>
      <c r="I85" s="6">
        <f t="shared" si="21"/>
        <v>185.16782500000002</v>
      </c>
      <c r="J85" s="6">
        <f t="shared" si="21"/>
        <v>183.86775</v>
      </c>
      <c r="K85" s="6">
        <f t="shared" si="21"/>
        <v>169.00974999999994</v>
      </c>
      <c r="L85" s="6">
        <f t="shared" si="21"/>
        <v>175.23642499999994</v>
      </c>
      <c r="M85" s="6">
        <f t="shared" si="21"/>
        <v>182.35262499999993</v>
      </c>
      <c r="N85" s="6">
        <f t="shared" si="21"/>
        <v>194.09435499999998</v>
      </c>
      <c r="O85" s="5">
        <f>SUM(O80:O84)</f>
        <v>188.45564625</v>
      </c>
    </row>
    <row r="87" spans="1:15" ht="14">
      <c r="A87" t="s">
        <v>49</v>
      </c>
      <c r="B87" t="s">
        <v>106</v>
      </c>
      <c r="C87" s="21">
        <v>70.38</v>
      </c>
      <c r="D87" s="21">
        <v>76.13</v>
      </c>
      <c r="E87" s="21">
        <v>75.209999999999994</v>
      </c>
      <c r="F87" s="21">
        <v>73.599999999999994</v>
      </c>
      <c r="G87" s="21">
        <v>67.849999999999994</v>
      </c>
      <c r="H87" s="21">
        <v>69.23</v>
      </c>
      <c r="I87" s="21">
        <v>63.71</v>
      </c>
      <c r="J87" s="21">
        <v>59.8</v>
      </c>
      <c r="K87" s="21">
        <v>59.8</v>
      </c>
      <c r="L87" s="21">
        <v>60.49</v>
      </c>
      <c r="M87" s="21">
        <v>65.78</v>
      </c>
      <c r="N87" s="21">
        <v>67.849999999999994</v>
      </c>
      <c r="O87" s="18">
        <f>SUM(C87:N87)/12</f>
        <v>67.485833333333332</v>
      </c>
    </row>
    <row r="88" spans="1:15" ht="14">
      <c r="A88" t="s">
        <v>49</v>
      </c>
      <c r="B88" t="s">
        <v>105</v>
      </c>
      <c r="C88" s="21">
        <v>74.290000000000006</v>
      </c>
      <c r="D88" s="21">
        <v>77.28</v>
      </c>
      <c r="E88" s="21">
        <v>77.739999999999995</v>
      </c>
      <c r="F88" s="21">
        <v>73.14</v>
      </c>
      <c r="G88" s="21">
        <v>75.209999999999994</v>
      </c>
      <c r="H88" s="21">
        <v>79.11999999999999</v>
      </c>
      <c r="I88" s="21">
        <v>83.72</v>
      </c>
      <c r="J88" s="21">
        <v>89.7</v>
      </c>
      <c r="K88" s="21">
        <v>81.650000000000006</v>
      </c>
      <c r="L88" s="21">
        <v>83.65</v>
      </c>
      <c r="M88" s="21">
        <v>88.09</v>
      </c>
      <c r="N88" s="21">
        <v>95.91</v>
      </c>
      <c r="O88" s="18">
        <f>SUM(C88:N88)/12</f>
        <v>81.625</v>
      </c>
    </row>
    <row r="89" spans="1:15" ht="14">
      <c r="A89" t="s">
        <v>49</v>
      </c>
      <c r="B89" t="s">
        <v>108</v>
      </c>
      <c r="C89" s="21">
        <v>42.55</v>
      </c>
      <c r="D89" s="21">
        <v>41.63</v>
      </c>
      <c r="E89" s="21">
        <v>40.479999999999997</v>
      </c>
      <c r="F89" s="21">
        <v>42.55</v>
      </c>
      <c r="G89" s="21">
        <v>45.08</v>
      </c>
      <c r="H89" s="21">
        <v>41.4</v>
      </c>
      <c r="I89" s="21">
        <v>37.72</v>
      </c>
      <c r="J89" s="21">
        <v>36.57</v>
      </c>
      <c r="K89" s="21">
        <v>38.409999999999997</v>
      </c>
      <c r="L89" s="21">
        <v>42.32</v>
      </c>
      <c r="M89" s="21">
        <v>41.4</v>
      </c>
      <c r="N89" s="21">
        <v>43.47</v>
      </c>
      <c r="O89" s="18">
        <f>SUM(C89:N89)/12</f>
        <v>41.131666666666661</v>
      </c>
    </row>
    <row r="90" spans="1:15" ht="14">
      <c r="A90" t="s">
        <v>49</v>
      </c>
      <c r="B90" t="s">
        <v>107</v>
      </c>
      <c r="C90" s="21">
        <v>53.59</v>
      </c>
      <c r="D90" s="21">
        <v>52.67</v>
      </c>
      <c r="E90" s="21">
        <v>51.29</v>
      </c>
      <c r="F90" s="21">
        <v>49.68</v>
      </c>
      <c r="G90" s="21">
        <v>51.75</v>
      </c>
      <c r="H90" s="21">
        <v>49.22</v>
      </c>
      <c r="I90" s="21">
        <v>44.16</v>
      </c>
      <c r="J90" s="21">
        <v>41.63</v>
      </c>
      <c r="K90" s="21">
        <v>38.64</v>
      </c>
      <c r="L90" s="21">
        <v>42.09</v>
      </c>
      <c r="M90" s="21">
        <v>40.479999999999997</v>
      </c>
      <c r="N90" s="21">
        <v>43.7</v>
      </c>
      <c r="O90" s="18">
        <f>SUM(C90:N90)/12</f>
        <v>46.57500000000001</v>
      </c>
    </row>
    <row r="91" spans="1:15" ht="14"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18"/>
    </row>
    <row r="92" spans="1:15" ht="13">
      <c r="A92" t="s">
        <v>49</v>
      </c>
      <c r="B92" t="s">
        <v>0</v>
      </c>
      <c r="C92" s="6">
        <f t="shared" ref="C92:N92" si="22">SUM(C87:C91)</f>
        <v>240.81000000000003</v>
      </c>
      <c r="D92" s="6">
        <f t="shared" si="22"/>
        <v>247.70999999999998</v>
      </c>
      <c r="E92" s="6">
        <f t="shared" si="22"/>
        <v>244.71999999999997</v>
      </c>
      <c r="F92" s="6">
        <f t="shared" si="22"/>
        <v>238.97000000000003</v>
      </c>
      <c r="G92" s="6">
        <f t="shared" si="22"/>
        <v>239.89</v>
      </c>
      <c r="H92" s="6">
        <f t="shared" si="22"/>
        <v>238.97</v>
      </c>
      <c r="I92" s="6">
        <f t="shared" si="22"/>
        <v>229.31</v>
      </c>
      <c r="J92" s="6">
        <f t="shared" si="22"/>
        <v>227.7</v>
      </c>
      <c r="K92" s="6">
        <f t="shared" si="22"/>
        <v>218.5</v>
      </c>
      <c r="L92" s="6">
        <f t="shared" si="22"/>
        <v>228.55</v>
      </c>
      <c r="M92" s="6">
        <f t="shared" si="22"/>
        <v>235.75</v>
      </c>
      <c r="N92" s="6">
        <f t="shared" si="22"/>
        <v>250.93</v>
      </c>
      <c r="O92" s="5">
        <f>SUM(O87:O91)</f>
        <v>236.81750000000002</v>
      </c>
    </row>
    <row r="93" spans="1:15" ht="13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5"/>
    </row>
    <row r="94" spans="1:15" ht="14">
      <c r="A94" t="s">
        <v>100</v>
      </c>
      <c r="B94" t="s">
        <v>106</v>
      </c>
      <c r="C94" s="3">
        <v>54.831850000000003</v>
      </c>
      <c r="D94" s="3">
        <v>59.474974999999993</v>
      </c>
      <c r="E94" s="3">
        <v>58.732075000000002</v>
      </c>
      <c r="F94" s="3">
        <v>57.432000000000002</v>
      </c>
      <c r="G94" s="3">
        <v>52.788874999999997</v>
      </c>
      <c r="H94" s="3">
        <v>53.903224999999999</v>
      </c>
      <c r="I94" s="3">
        <v>49.445824999999999</v>
      </c>
      <c r="J94" s="3">
        <v>46.288499999999999</v>
      </c>
      <c r="K94" s="3">
        <v>44.255299999999998</v>
      </c>
      <c r="L94" s="3">
        <v>44.789014999999971</v>
      </c>
      <c r="M94" s="3">
        <v>48.880829999999939</v>
      </c>
      <c r="N94" s="3">
        <v>50.481974999999998</v>
      </c>
      <c r="O94" s="18">
        <f>SUM(C94:N94)/12</f>
        <v>51.775370416666668</v>
      </c>
    </row>
    <row r="95" spans="1:15" ht="14">
      <c r="A95" t="s">
        <v>100</v>
      </c>
      <c r="B95" t="s">
        <v>105</v>
      </c>
      <c r="C95" s="3">
        <v>57.989175000000003</v>
      </c>
      <c r="D95" s="3">
        <v>60.403599999999997</v>
      </c>
      <c r="E95" s="3">
        <v>60.775049999999993</v>
      </c>
      <c r="F95" s="3">
        <v>57.060549999999999</v>
      </c>
      <c r="G95" s="3">
        <v>58.732075000000002</v>
      </c>
      <c r="H95" s="3">
        <v>61.889400000000002</v>
      </c>
      <c r="I95" s="3">
        <v>65.60390000000001</v>
      </c>
      <c r="J95" s="3">
        <v>70.432749999999999</v>
      </c>
      <c r="K95" s="3">
        <v>61.156275000000001</v>
      </c>
      <c r="L95" s="3">
        <v>61.156275000000001</v>
      </c>
      <c r="M95" s="3">
        <v>66.137615000000011</v>
      </c>
      <c r="N95" s="3">
        <v>72.186384999999987</v>
      </c>
      <c r="O95" s="18">
        <f>SUM(C95:N95)/12</f>
        <v>62.793587500000001</v>
      </c>
    </row>
    <row r="96" spans="1:15" ht="14">
      <c r="A96" t="s">
        <v>100</v>
      </c>
      <c r="B96" t="s">
        <v>108</v>
      </c>
      <c r="C96" s="3">
        <v>32.359124999999999</v>
      </c>
      <c r="D96" s="3">
        <v>31.616225</v>
      </c>
      <c r="E96" s="3">
        <v>30.687600000000003</v>
      </c>
      <c r="F96" s="3">
        <v>32.359124999999999</v>
      </c>
      <c r="G96" s="3">
        <v>34.402099999999997</v>
      </c>
      <c r="H96" s="3">
        <v>31.430499999999995</v>
      </c>
      <c r="I96" s="3">
        <v>28.458900000000003</v>
      </c>
      <c r="J96" s="3">
        <v>27.530275</v>
      </c>
      <c r="K96" s="3">
        <v>27.71013499999998</v>
      </c>
      <c r="L96" s="3">
        <v>30.73452000000001</v>
      </c>
      <c r="M96" s="3">
        <v>30.0229</v>
      </c>
      <c r="N96" s="3">
        <v>31.62404500000001</v>
      </c>
      <c r="O96" s="18">
        <f>SUM(C96:N96)/12</f>
        <v>30.744620833333332</v>
      </c>
    </row>
    <row r="97" spans="1:15" ht="14">
      <c r="A97" t="s">
        <v>100</v>
      </c>
      <c r="B97" t="s">
        <v>107</v>
      </c>
      <c r="C97" s="3">
        <v>41.273924999999998</v>
      </c>
      <c r="D97" s="3">
        <v>40.531024999999993</v>
      </c>
      <c r="E97" s="3">
        <v>39.416674999999998</v>
      </c>
      <c r="F97" s="3">
        <v>38.116599999999998</v>
      </c>
      <c r="G97" s="3">
        <v>39.788125000000001</v>
      </c>
      <c r="H97" s="3">
        <v>37.745150000000002</v>
      </c>
      <c r="I97" s="3">
        <v>33.659199999999998</v>
      </c>
      <c r="J97" s="3">
        <v>31.616225</v>
      </c>
      <c r="K97" s="3">
        <v>27.888039999999968</v>
      </c>
      <c r="L97" s="3">
        <v>30.556614999999972</v>
      </c>
      <c r="M97" s="3">
        <v>29.311279999999989</v>
      </c>
      <c r="N97" s="3">
        <v>31.801950000000005</v>
      </c>
      <c r="O97" s="18">
        <f>SUM(C97:N97)/12</f>
        <v>35.142067499999996</v>
      </c>
    </row>
    <row r="98" spans="1:15" ht="14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18"/>
    </row>
    <row r="99" spans="1:15" ht="13">
      <c r="A99" t="s">
        <v>100</v>
      </c>
      <c r="B99" t="s">
        <v>0</v>
      </c>
      <c r="C99" s="6">
        <f t="shared" ref="C99:N99" si="23">SUM(C94:C98)</f>
        <v>186.45407499999999</v>
      </c>
      <c r="D99" s="6">
        <f t="shared" si="23"/>
        <v>192.025825</v>
      </c>
      <c r="E99" s="6">
        <f t="shared" si="23"/>
        <v>189.6114</v>
      </c>
      <c r="F99" s="6">
        <f t="shared" si="23"/>
        <v>184.96827500000001</v>
      </c>
      <c r="G99" s="6">
        <f t="shared" si="23"/>
        <v>185.711175</v>
      </c>
      <c r="H99" s="6">
        <f t="shared" si="23"/>
        <v>184.96827499999998</v>
      </c>
      <c r="I99" s="6">
        <f t="shared" si="23"/>
        <v>177.16782500000002</v>
      </c>
      <c r="J99" s="6">
        <f t="shared" si="23"/>
        <v>175.86775</v>
      </c>
      <c r="K99" s="6">
        <f t="shared" si="23"/>
        <v>161.00974999999994</v>
      </c>
      <c r="L99" s="6">
        <f t="shared" si="23"/>
        <v>167.23642499999994</v>
      </c>
      <c r="M99" s="6">
        <f t="shared" si="23"/>
        <v>174.35262499999993</v>
      </c>
      <c r="N99" s="6">
        <f t="shared" si="23"/>
        <v>186.09435499999998</v>
      </c>
      <c r="O99" s="5">
        <f>SUM(O94:O98)</f>
        <v>180.45564625</v>
      </c>
    </row>
    <row r="101" spans="1:15" ht="14">
      <c r="A101" t="s">
        <v>50</v>
      </c>
      <c r="B101" t="s">
        <v>106</v>
      </c>
      <c r="C101" s="21">
        <v>3</v>
      </c>
      <c r="D101" s="21">
        <v>5</v>
      </c>
      <c r="E101" s="21">
        <v>5</v>
      </c>
      <c r="F101" s="21">
        <v>4</v>
      </c>
      <c r="G101" s="21">
        <v>5</v>
      </c>
      <c r="H101" s="21">
        <v>7</v>
      </c>
      <c r="I101" s="21">
        <v>3</v>
      </c>
      <c r="J101" s="21">
        <v>6</v>
      </c>
      <c r="K101" s="21">
        <v>3</v>
      </c>
      <c r="L101" s="21">
        <v>4</v>
      </c>
      <c r="M101" s="21">
        <v>5</v>
      </c>
      <c r="N101" s="21">
        <v>3</v>
      </c>
      <c r="O101" s="18">
        <f>SUM(C101:N101)</f>
        <v>53</v>
      </c>
    </row>
    <row r="102" spans="1:15" ht="14">
      <c r="A102" t="s">
        <v>50</v>
      </c>
      <c r="B102" t="s">
        <v>105</v>
      </c>
      <c r="C102" s="21">
        <v>2</v>
      </c>
      <c r="D102" s="21">
        <v>1</v>
      </c>
      <c r="E102" s="21">
        <v>4</v>
      </c>
      <c r="F102" s="21">
        <v>5</v>
      </c>
      <c r="G102" s="21">
        <v>6</v>
      </c>
      <c r="H102" s="21">
        <v>5</v>
      </c>
      <c r="I102" s="21">
        <v>4</v>
      </c>
      <c r="J102" s="21">
        <v>2</v>
      </c>
      <c r="K102" s="21">
        <v>3</v>
      </c>
      <c r="L102" s="21">
        <v>4</v>
      </c>
      <c r="M102" s="21">
        <v>6</v>
      </c>
      <c r="N102" s="21">
        <v>4</v>
      </c>
      <c r="O102" s="18">
        <f>SUM(C102:N102)</f>
        <v>46</v>
      </c>
    </row>
    <row r="103" spans="1:15" ht="14">
      <c r="A103" t="s">
        <v>50</v>
      </c>
      <c r="B103" t="s">
        <v>108</v>
      </c>
      <c r="C103" s="21">
        <v>1</v>
      </c>
      <c r="D103" s="21">
        <v>3</v>
      </c>
      <c r="E103" s="21">
        <v>3</v>
      </c>
      <c r="F103" s="21">
        <v>2</v>
      </c>
      <c r="G103" s="21">
        <v>4</v>
      </c>
      <c r="H103" s="21">
        <v>6</v>
      </c>
      <c r="I103" s="21">
        <v>1</v>
      </c>
      <c r="J103" s="21">
        <v>4</v>
      </c>
      <c r="K103" s="21">
        <v>5</v>
      </c>
      <c r="L103" s="21">
        <v>4</v>
      </c>
      <c r="M103" s="21">
        <v>3</v>
      </c>
      <c r="N103" s="21">
        <v>2</v>
      </c>
      <c r="O103" s="18">
        <f>SUM(C103:N103)</f>
        <v>38</v>
      </c>
    </row>
    <row r="104" spans="1:15" ht="14">
      <c r="A104" t="s">
        <v>50</v>
      </c>
      <c r="B104" t="s">
        <v>107</v>
      </c>
      <c r="C104" s="21">
        <v>4</v>
      </c>
      <c r="D104" s="21">
        <v>2</v>
      </c>
      <c r="E104" s="21">
        <v>2</v>
      </c>
      <c r="F104" s="21">
        <v>1</v>
      </c>
      <c r="G104" s="21">
        <v>3</v>
      </c>
      <c r="H104" s="21">
        <v>2</v>
      </c>
      <c r="I104" s="21">
        <v>1</v>
      </c>
      <c r="J104" s="21">
        <v>3</v>
      </c>
      <c r="K104" s="21">
        <v>3</v>
      </c>
      <c r="L104" s="21">
        <v>3</v>
      </c>
      <c r="M104" s="21">
        <v>3</v>
      </c>
      <c r="N104" s="21">
        <v>2</v>
      </c>
      <c r="O104" s="18">
        <f>SUM(C104:N104)</f>
        <v>29</v>
      </c>
    </row>
    <row r="105" spans="1:15" ht="14">
      <c r="O105" s="18"/>
    </row>
    <row r="106" spans="1:15" ht="13">
      <c r="A106" t="s">
        <v>50</v>
      </c>
      <c r="B106" t="s">
        <v>0</v>
      </c>
      <c r="C106" s="6">
        <f t="shared" ref="C106:N106" si="24">SUM(C101:C105)</f>
        <v>10</v>
      </c>
      <c r="D106" s="6">
        <f t="shared" si="24"/>
        <v>11</v>
      </c>
      <c r="E106" s="6">
        <f t="shared" si="24"/>
        <v>14</v>
      </c>
      <c r="F106" s="6">
        <f t="shared" si="24"/>
        <v>12</v>
      </c>
      <c r="G106" s="6">
        <f t="shared" si="24"/>
        <v>18</v>
      </c>
      <c r="H106" s="6">
        <f t="shared" si="24"/>
        <v>20</v>
      </c>
      <c r="I106" s="6">
        <f t="shared" si="24"/>
        <v>9</v>
      </c>
      <c r="J106" s="6">
        <f t="shared" si="24"/>
        <v>15</v>
      </c>
      <c r="K106" s="6">
        <f t="shared" si="24"/>
        <v>14</v>
      </c>
      <c r="L106" s="6">
        <f t="shared" si="24"/>
        <v>15</v>
      </c>
      <c r="M106" s="6">
        <f t="shared" si="24"/>
        <v>17</v>
      </c>
      <c r="N106" s="6">
        <f t="shared" si="24"/>
        <v>11</v>
      </c>
      <c r="O106" s="5">
        <f>SUM(O101:O105)</f>
        <v>166</v>
      </c>
    </row>
    <row r="107" spans="1:15" ht="13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5"/>
    </row>
    <row r="108" spans="1:15" ht="14">
      <c r="A108" t="s">
        <v>51</v>
      </c>
      <c r="B108" t="s">
        <v>106</v>
      </c>
      <c r="C108" s="21">
        <v>4</v>
      </c>
      <c r="D108" s="21">
        <v>4</v>
      </c>
      <c r="E108" s="21">
        <v>3</v>
      </c>
      <c r="F108" s="21">
        <v>3</v>
      </c>
      <c r="G108" s="21">
        <v>4</v>
      </c>
      <c r="H108" s="21">
        <v>2</v>
      </c>
      <c r="I108" s="21">
        <v>3</v>
      </c>
      <c r="J108" s="21">
        <v>2</v>
      </c>
      <c r="K108" s="21">
        <v>3</v>
      </c>
      <c r="L108" s="21">
        <v>2</v>
      </c>
      <c r="M108" s="21">
        <v>3</v>
      </c>
      <c r="N108" s="21">
        <v>3</v>
      </c>
      <c r="O108" s="18">
        <f>SUM(C108:N108)</f>
        <v>36</v>
      </c>
    </row>
    <row r="109" spans="1:15" ht="14">
      <c r="A109" t="s">
        <v>51</v>
      </c>
      <c r="B109" t="s">
        <v>105</v>
      </c>
      <c r="C109" s="21">
        <v>3</v>
      </c>
      <c r="D109" s="21">
        <v>4</v>
      </c>
      <c r="E109" s="21">
        <v>3</v>
      </c>
      <c r="F109" s="21">
        <v>4</v>
      </c>
      <c r="G109" s="21">
        <v>3</v>
      </c>
      <c r="H109" s="21">
        <v>4</v>
      </c>
      <c r="I109" s="21">
        <v>4</v>
      </c>
      <c r="J109" s="21">
        <v>5</v>
      </c>
      <c r="K109" s="21">
        <v>4</v>
      </c>
      <c r="L109" s="21">
        <v>4</v>
      </c>
      <c r="M109" s="21">
        <v>5</v>
      </c>
      <c r="N109" s="21">
        <v>5</v>
      </c>
      <c r="O109" s="18">
        <f>SUM(C109:N109)</f>
        <v>48</v>
      </c>
    </row>
    <row r="110" spans="1:15" ht="14">
      <c r="A110" t="s">
        <v>51</v>
      </c>
      <c r="B110" t="s">
        <v>108</v>
      </c>
      <c r="C110" s="21">
        <v>1</v>
      </c>
      <c r="D110" s="21">
        <v>2</v>
      </c>
      <c r="E110" s="21">
        <v>2</v>
      </c>
      <c r="F110" s="21">
        <v>3</v>
      </c>
      <c r="G110" s="21">
        <v>4</v>
      </c>
      <c r="H110" s="21">
        <v>2</v>
      </c>
      <c r="I110" s="21">
        <v>1</v>
      </c>
      <c r="J110" s="21">
        <v>3</v>
      </c>
      <c r="K110" s="21">
        <v>1</v>
      </c>
      <c r="L110" s="21">
        <v>2</v>
      </c>
      <c r="M110" s="21">
        <v>3</v>
      </c>
      <c r="N110" s="21">
        <v>2</v>
      </c>
      <c r="O110" s="18">
        <f>SUM(C110:N110)</f>
        <v>26</v>
      </c>
    </row>
    <row r="111" spans="1:15" ht="14">
      <c r="A111" t="s">
        <v>51</v>
      </c>
      <c r="B111" t="s">
        <v>107</v>
      </c>
      <c r="C111" s="21">
        <v>2</v>
      </c>
      <c r="D111" s="21">
        <v>2</v>
      </c>
      <c r="E111" s="21">
        <v>2</v>
      </c>
      <c r="F111" s="21">
        <v>2</v>
      </c>
      <c r="G111" s="21">
        <v>2</v>
      </c>
      <c r="H111" s="21">
        <v>2</v>
      </c>
      <c r="I111" s="21">
        <v>1</v>
      </c>
      <c r="J111" s="21">
        <v>1</v>
      </c>
      <c r="K111" s="21">
        <v>1</v>
      </c>
      <c r="L111" s="21">
        <v>1</v>
      </c>
      <c r="M111" s="21">
        <v>1</v>
      </c>
      <c r="N111" s="21">
        <v>1</v>
      </c>
      <c r="O111" s="18">
        <f>SUM(C111:N111)</f>
        <v>18</v>
      </c>
    </row>
    <row r="112" spans="1:15" ht="14"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18"/>
    </row>
    <row r="113" spans="1:15" ht="13">
      <c r="A113" t="s">
        <v>51</v>
      </c>
      <c r="B113" t="s">
        <v>0</v>
      </c>
      <c r="C113" s="6">
        <f t="shared" ref="C113:N113" si="25">SUM(C108:C112)</f>
        <v>10</v>
      </c>
      <c r="D113" s="6">
        <f t="shared" si="25"/>
        <v>12</v>
      </c>
      <c r="E113" s="6">
        <f t="shared" si="25"/>
        <v>10</v>
      </c>
      <c r="F113" s="6">
        <f t="shared" si="25"/>
        <v>12</v>
      </c>
      <c r="G113" s="6">
        <f t="shared" si="25"/>
        <v>13</v>
      </c>
      <c r="H113" s="6">
        <f t="shared" si="25"/>
        <v>10</v>
      </c>
      <c r="I113" s="6">
        <f t="shared" si="25"/>
        <v>9</v>
      </c>
      <c r="J113" s="6">
        <f t="shared" si="25"/>
        <v>11</v>
      </c>
      <c r="K113" s="6">
        <f t="shared" si="25"/>
        <v>9</v>
      </c>
      <c r="L113" s="6">
        <f t="shared" si="25"/>
        <v>9</v>
      </c>
      <c r="M113" s="6">
        <f t="shared" si="25"/>
        <v>12</v>
      </c>
      <c r="N113" s="6">
        <f t="shared" si="25"/>
        <v>11</v>
      </c>
      <c r="O113" s="5">
        <f>SUM(O108:O112)</f>
        <v>128</v>
      </c>
    </row>
    <row r="115" spans="1:15" ht="14">
      <c r="A115" t="s">
        <v>101</v>
      </c>
      <c r="B115" t="s">
        <v>106</v>
      </c>
      <c r="C115" s="21">
        <v>2</v>
      </c>
      <c r="D115" s="21">
        <v>4</v>
      </c>
      <c r="E115" s="21">
        <v>4</v>
      </c>
      <c r="F115" s="21">
        <v>3</v>
      </c>
      <c r="G115" s="21">
        <v>4</v>
      </c>
      <c r="H115" s="21">
        <v>6</v>
      </c>
      <c r="I115" s="21">
        <v>2</v>
      </c>
      <c r="J115" s="21">
        <v>5</v>
      </c>
      <c r="K115" s="21">
        <v>2</v>
      </c>
      <c r="L115" s="21">
        <v>3</v>
      </c>
      <c r="M115" s="21">
        <v>4</v>
      </c>
      <c r="N115" s="21">
        <v>2</v>
      </c>
      <c r="O115" s="18">
        <f>SUM(C115:N115)</f>
        <v>41</v>
      </c>
    </row>
    <row r="116" spans="1:15" ht="14">
      <c r="A116" t="s">
        <v>101</v>
      </c>
      <c r="B116" t="s">
        <v>105</v>
      </c>
      <c r="C116" s="21">
        <v>1</v>
      </c>
      <c r="D116" s="21">
        <v>0</v>
      </c>
      <c r="E116" s="21">
        <v>3</v>
      </c>
      <c r="F116" s="21">
        <v>4</v>
      </c>
      <c r="G116" s="21">
        <v>5</v>
      </c>
      <c r="H116" s="21">
        <v>4</v>
      </c>
      <c r="I116" s="21">
        <v>3</v>
      </c>
      <c r="J116" s="21">
        <v>1</v>
      </c>
      <c r="K116" s="21">
        <v>2</v>
      </c>
      <c r="L116" s="21">
        <v>3</v>
      </c>
      <c r="M116" s="21">
        <v>5</v>
      </c>
      <c r="N116" s="21">
        <v>3</v>
      </c>
      <c r="O116" s="18">
        <f>SUM(C116:N116)</f>
        <v>34</v>
      </c>
    </row>
    <row r="117" spans="1:15" ht="14">
      <c r="A117" t="s">
        <v>101</v>
      </c>
      <c r="B117" t="s">
        <v>108</v>
      </c>
      <c r="C117" s="21">
        <v>0</v>
      </c>
      <c r="D117" s="21">
        <v>2</v>
      </c>
      <c r="E117" s="21">
        <v>2</v>
      </c>
      <c r="F117" s="21">
        <v>1</v>
      </c>
      <c r="G117" s="21">
        <v>3</v>
      </c>
      <c r="H117" s="21">
        <v>5</v>
      </c>
      <c r="I117" s="21">
        <v>0</v>
      </c>
      <c r="J117" s="21">
        <v>3</v>
      </c>
      <c r="K117" s="21">
        <v>4</v>
      </c>
      <c r="L117" s="21">
        <v>3</v>
      </c>
      <c r="M117" s="21">
        <v>2</v>
      </c>
      <c r="N117" s="21">
        <v>1</v>
      </c>
      <c r="O117" s="18">
        <f>SUM(C117:N117)</f>
        <v>26</v>
      </c>
    </row>
    <row r="118" spans="1:15" ht="14">
      <c r="A118" t="s">
        <v>101</v>
      </c>
      <c r="B118" t="s">
        <v>107</v>
      </c>
      <c r="C118" s="21">
        <v>3</v>
      </c>
      <c r="D118" s="21">
        <v>1</v>
      </c>
      <c r="E118" s="21">
        <v>1</v>
      </c>
      <c r="F118" s="21">
        <v>0</v>
      </c>
      <c r="G118" s="21">
        <v>2</v>
      </c>
      <c r="H118" s="21">
        <v>1</v>
      </c>
      <c r="I118" s="21">
        <v>0</v>
      </c>
      <c r="J118" s="21">
        <v>2</v>
      </c>
      <c r="K118" s="21">
        <v>2</v>
      </c>
      <c r="L118" s="21">
        <v>2</v>
      </c>
      <c r="M118" s="21">
        <v>2</v>
      </c>
      <c r="N118" s="21">
        <v>1</v>
      </c>
      <c r="O118" s="18">
        <f>SUM(C118:N118)</f>
        <v>17</v>
      </c>
    </row>
    <row r="119" spans="1:15" ht="14"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18"/>
    </row>
    <row r="120" spans="1:15" ht="13">
      <c r="A120" t="s">
        <v>101</v>
      </c>
      <c r="B120" t="s">
        <v>0</v>
      </c>
      <c r="C120" s="6">
        <f t="shared" ref="C120:N120" si="26">SUM(C115:C119)</f>
        <v>6</v>
      </c>
      <c r="D120" s="6">
        <f t="shared" si="26"/>
        <v>7</v>
      </c>
      <c r="E120" s="6">
        <f t="shared" si="26"/>
        <v>10</v>
      </c>
      <c r="F120" s="6">
        <f t="shared" si="26"/>
        <v>8</v>
      </c>
      <c r="G120" s="6">
        <f t="shared" si="26"/>
        <v>14</v>
      </c>
      <c r="H120" s="6">
        <f t="shared" si="26"/>
        <v>16</v>
      </c>
      <c r="I120" s="6">
        <f t="shared" si="26"/>
        <v>5</v>
      </c>
      <c r="J120" s="6">
        <f t="shared" si="26"/>
        <v>11</v>
      </c>
      <c r="K120" s="6">
        <f t="shared" si="26"/>
        <v>10</v>
      </c>
      <c r="L120" s="6">
        <f t="shared" si="26"/>
        <v>11</v>
      </c>
      <c r="M120" s="6">
        <f t="shared" si="26"/>
        <v>13</v>
      </c>
      <c r="N120" s="6">
        <f t="shared" si="26"/>
        <v>7</v>
      </c>
      <c r="O120" s="5">
        <f>SUM(O115:O119)</f>
        <v>118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rgb="FF92D050"/>
  </sheetPr>
  <dimension ref="A1:BB104"/>
  <sheetViews>
    <sheetView topLeftCell="A6" zoomScale="80" zoomScaleNormal="80" workbookViewId="0">
      <selection activeCell="H37" sqref="H37"/>
    </sheetView>
  </sheetViews>
  <sheetFormatPr defaultRowHeight="12.5"/>
  <cols>
    <col min="2" max="2" width="25.26953125" bestFit="1" customWidth="1"/>
    <col min="3" max="13" width="12.26953125" customWidth="1"/>
    <col min="14" max="14" width="11.453125" customWidth="1"/>
  </cols>
  <sheetData>
    <row r="1" spans="1:12" ht="12.75" customHeight="1">
      <c r="L1" s="60"/>
    </row>
    <row r="2" spans="1:12" ht="12.75" customHeight="1">
      <c r="A2" s="32"/>
      <c r="C2" s="32"/>
      <c r="D2" s="32"/>
      <c r="E2" s="32"/>
      <c r="F2" s="32"/>
    </row>
    <row r="3" spans="1:12" ht="12.75" customHeight="1">
      <c r="A3" s="76" t="s">
        <v>53</v>
      </c>
      <c r="B3" s="76" t="s">
        <v>52</v>
      </c>
      <c r="C3" s="80" t="s">
        <v>9</v>
      </c>
      <c r="D3" s="80" t="s">
        <v>44</v>
      </c>
      <c r="E3" s="80" t="s">
        <v>45</v>
      </c>
      <c r="F3" s="80" t="s">
        <v>6</v>
      </c>
      <c r="G3" s="80" t="s">
        <v>73</v>
      </c>
      <c r="H3" s="80" t="s">
        <v>73</v>
      </c>
    </row>
    <row r="4" spans="1:12" ht="12.75" customHeight="1">
      <c r="A4" s="33" t="str">
        <f>Lists!$D$2</f>
        <v>CA</v>
      </c>
      <c r="B4" s="32" t="s">
        <v>4</v>
      </c>
      <c r="C4" s="85">
        <f>SUMIFS(Finance!$O$2:$O$120,Finance!$B$2:$B$120,Calculations!$A$4,Finance!$A$2:$A$120,Calculations!$B4&amp;" "&amp;Calculations!C$3)</f>
        <v>5306307</v>
      </c>
      <c r="D4" s="85">
        <f>SUMIFS(Finance!$O$2:$O$120,Finance!$B$2:$B$120,Calculations!$A$4,Finance!$A$2:$A$120,Calculations!$B4&amp;" "&amp;Calculations!D$3)</f>
        <v>5589000</v>
      </c>
      <c r="E4" s="85">
        <f>SUMIFS(Finance!$O$2:$O$120,Finance!$B$2:$B$120,Calculations!$A$4,Finance!$A$2:$A$120,Calculations!$B4&amp;" "&amp;Calculations!E$3)</f>
        <v>5243586</v>
      </c>
      <c r="F4" s="85">
        <f>D4-E4</f>
        <v>345414</v>
      </c>
      <c r="G4" s="85">
        <f>C4</f>
        <v>5306307</v>
      </c>
      <c r="H4" s="85">
        <f>D4</f>
        <v>5589000</v>
      </c>
      <c r="L4" s="84"/>
    </row>
    <row r="5" spans="1:12" ht="12.75" customHeight="1">
      <c r="A5" s="33" t="str">
        <f>Lists!$D$2</f>
        <v>CA</v>
      </c>
      <c r="B5" s="32" t="s">
        <v>7</v>
      </c>
      <c r="C5" s="85">
        <f>SUMIFS(Finance!$O$2:$O$120,Finance!$B$2:$B$120,Calculations!$A$4,Finance!$A$2:$A$120,Calculations!$B5&amp;" "&amp;Calculations!C$3)</f>
        <v>4826660.3999999994</v>
      </c>
      <c r="D5" s="85">
        <f>SUMIFS(Finance!$O$2:$O$120,Finance!$B$2:$B$120,Calculations!$A$4,Finance!$A$2:$A$120,Calculations!$B5&amp;" "&amp;Calculations!D$3)</f>
        <v>5030100</v>
      </c>
      <c r="E5" s="85">
        <f>SUMIFS(Finance!$O$2:$O$120,Finance!$B$2:$B$120,Calculations!$A$4,Finance!$A$2:$A$120,Calculations!$B5&amp;" "&amp;Calculations!E$3)</f>
        <v>4719227.4000000004</v>
      </c>
      <c r="F5" s="85">
        <f>E5-D5</f>
        <v>-310872.59999999963</v>
      </c>
    </row>
    <row r="6" spans="1:12" ht="12.75" customHeight="1">
      <c r="A6" s="33" t="str">
        <f>Lists!$D$2</f>
        <v>CA</v>
      </c>
      <c r="B6" s="32" t="s">
        <v>8</v>
      </c>
      <c r="C6" s="85">
        <f>SUMIFS(Finance!$O$2:$O$120,Finance!$B$2:$B$120,Calculations!$A$4,Finance!$A$2:$A$120,Calculations!$B6&amp;" "&amp;Calculations!C$3)</f>
        <v>479646.60000000009</v>
      </c>
      <c r="D6" s="85">
        <f>SUMIFS(Finance!$O$2:$O$120,Finance!$B$2:$B$120,Calculations!$A$4,Finance!$A$2:$A$120,Calculations!$B6&amp;" "&amp;Calculations!D$3)</f>
        <v>558900</v>
      </c>
      <c r="E6" s="85">
        <f>SUMIFS(Finance!$O$2:$O$120,Finance!$B$2:$B$120,Calculations!$A$4,Finance!$A$2:$A$120,Calculations!$B6&amp;" "&amp;Calculations!E$3)</f>
        <v>524358.59999999986</v>
      </c>
      <c r="F6" s="85">
        <f t="shared" ref="F6:F8" si="0">D6-E6</f>
        <v>34541.40000000014</v>
      </c>
    </row>
    <row r="7" spans="1:12" ht="12.75" customHeight="1">
      <c r="A7" s="33" t="str">
        <f>Lists!$D$2</f>
        <v>CA</v>
      </c>
      <c r="B7" s="32" t="s">
        <v>15</v>
      </c>
      <c r="C7" s="38">
        <f>SUMIFS(Finance!$O$2:$O$120,Finance!$B$2:$B$120,Calculations!$A$4,Finance!$A$2:$A$120,Calculations!$B7&amp;" "&amp;Calculations!C$3)</f>
        <v>37.142067499999996</v>
      </c>
      <c r="D7" s="38">
        <f>SUMIFS(Finance!$O$2:$O$120,Finance!$B$2:$B$120,Calculations!$A$4,Finance!$A$2:$A$120,Calculations!$B7&amp;" "&amp;Calculations!D$3)</f>
        <v>46.57500000000001</v>
      </c>
      <c r="E7" s="38">
        <f>SUMIFS(Finance!$O$2:$O$120,Finance!$B$2:$B$120,Calculations!$A$4,Finance!$A$2:$A$120,Calculations!$B7&amp;" "&amp;Calculations!E$3)</f>
        <v>35.142067499999996</v>
      </c>
      <c r="F7" s="38">
        <f t="shared" si="0"/>
        <v>11.432932500000014</v>
      </c>
    </row>
    <row r="8" spans="1:12" ht="12.75" customHeight="1">
      <c r="A8" s="33" t="str">
        <f>Lists!$D$2</f>
        <v>CA</v>
      </c>
      <c r="B8" s="32" t="s">
        <v>48</v>
      </c>
      <c r="C8" s="38">
        <f>SUMIFS(Finance!$O$2:$O$120,Finance!$B$2:$B$120,Calculations!$A$4,Finance!$A$2:$A$120,Calculations!$B8&amp;" "&amp;Calculations!C$3)</f>
        <v>29</v>
      </c>
      <c r="D8" s="38">
        <f>SUMIFS(Finance!$O$2:$O$120,Finance!$B$2:$B$120,Calculations!$A$4,Finance!$A$2:$A$120,Calculations!$B8&amp;" "&amp;Calculations!D$3)</f>
        <v>18</v>
      </c>
      <c r="E8" s="38">
        <f>SUMIFS(Finance!$O$2:$O$120,Finance!$B$2:$B$120,Calculations!$A$4,Finance!$A$2:$A$120,Calculations!$B8&amp;" "&amp;Calculations!E$3)</f>
        <v>17</v>
      </c>
      <c r="F8" s="38">
        <f t="shared" si="0"/>
        <v>1</v>
      </c>
    </row>
    <row r="9" spans="1:12" ht="12.75" customHeight="1">
      <c r="A9" s="33"/>
      <c r="B9" s="32"/>
      <c r="C9" s="38"/>
      <c r="D9" s="38"/>
      <c r="E9" s="32"/>
      <c r="F9" s="36"/>
    </row>
    <row r="10" spans="1:12" ht="12.75" customHeight="1">
      <c r="A10" s="33"/>
      <c r="C10" s="34"/>
      <c r="D10" s="34"/>
      <c r="E10" s="32"/>
      <c r="F10" s="34"/>
    </row>
    <row r="11" spans="1:12" ht="12.75" customHeight="1">
      <c r="A11" s="76" t="s">
        <v>53</v>
      </c>
      <c r="B11" s="76" t="s">
        <v>54</v>
      </c>
      <c r="C11" s="80" t="s">
        <v>9</v>
      </c>
      <c r="D11" s="80" t="s">
        <v>44</v>
      </c>
      <c r="E11" s="80" t="s">
        <v>45</v>
      </c>
      <c r="F11" s="80" t="s">
        <v>6</v>
      </c>
      <c r="G11" s="80" t="s">
        <v>73</v>
      </c>
      <c r="H11" s="80" t="s">
        <v>73</v>
      </c>
    </row>
    <row r="12" spans="1:12" ht="12.75" customHeight="1">
      <c r="A12" s="33" t="str">
        <f>Lists!$D$2</f>
        <v>CA</v>
      </c>
      <c r="B12" s="32" t="s">
        <v>57</v>
      </c>
      <c r="C12" s="36">
        <f>SUMIFS(Customer!$O$2:$O$105,Customer!$B$2:$B$105,Calculations!$A$14,Customer!$A$2:$A$105,Calculations!$B12&amp;" "&amp;Calculations!C$11)</f>
        <v>233</v>
      </c>
      <c r="D12" s="36">
        <f>SUMIFS(Customer!$O$2:$O$105,Customer!$B$2:$B$105,Calculations!$A$14,Customer!$A$2:$A$105,Calculations!$B12&amp;" "&amp;Calculations!D$11)</f>
        <v>249</v>
      </c>
      <c r="E12" s="36">
        <f>SUMIFS(Customer!$O$2:$O$105,Customer!$B$2:$B$105,Calculations!$A$14,Customer!$A$2:$A$105,Calculations!$B12&amp;" "&amp;Calculations!E$11)</f>
        <v>245</v>
      </c>
      <c r="F12" s="36">
        <f>D12-E12</f>
        <v>4</v>
      </c>
    </row>
    <row r="13" spans="1:12" ht="12.75" customHeight="1">
      <c r="A13" s="33" t="str">
        <f>Lists!$D$2</f>
        <v>CA</v>
      </c>
      <c r="B13" s="32" t="s">
        <v>21</v>
      </c>
      <c r="C13" s="36">
        <f>SUMIFS(Customer!$O$2:$O$105,Customer!$B$2:$B$105,Calculations!$A$14,Customer!$A$2:$A$105,Calculations!$B13&amp;" "&amp;Calculations!C$11)</f>
        <v>38</v>
      </c>
      <c r="D13" s="36">
        <f>SUMIFS(Customer!$O$2:$O$105,Customer!$B$2:$B$105,Calculations!$A$14,Customer!$A$2:$A$105,Calculations!$B13&amp;" "&amp;Calculations!D$11)</f>
        <v>82</v>
      </c>
      <c r="E13" s="36">
        <f>SUMIFS(Customer!$O$2:$O$105,Customer!$B$2:$B$105,Calculations!$A$14,Customer!$A$2:$A$105,Calculations!$B13&amp;" "&amp;Calculations!E$11)</f>
        <v>50</v>
      </c>
      <c r="F13" s="36">
        <f t="shared" ref="F13:F16" si="1">D13-E13</f>
        <v>32</v>
      </c>
    </row>
    <row r="14" spans="1:12" ht="12.75" customHeight="1">
      <c r="A14" s="33" t="str">
        <f>Lists!$D$2</f>
        <v>CA</v>
      </c>
      <c r="B14" s="32" t="s">
        <v>23</v>
      </c>
      <c r="C14" s="40">
        <f>SUMIFS(Customer!$O$2:$O$105,Customer!$B$2:$B$105,Calculations!$A$14,Customer!$A$2:$A$105,Calculations!$B14&amp;" "&amp;Calculations!C$11)</f>
        <v>0.92249999999999999</v>
      </c>
      <c r="D14" s="40">
        <f>SUMIFS(Customer!$O$2:$O$105,Customer!$B$2:$B$105,Calculations!$A$14,Customer!$A$2:$A$105,Calculations!$B14&amp;" "&amp;Calculations!D$11)</f>
        <v>0.92583333333333317</v>
      </c>
      <c r="E14" s="40">
        <f>SUMIFS(Customer!$O$2:$O$105,Customer!$B$2:$B$105,Calculations!$A$14,Customer!$A$2:$A$105,Calculations!$B14&amp;" "&amp;Calculations!E$11)</f>
        <v>0.9375</v>
      </c>
      <c r="F14" s="40">
        <f t="shared" si="1"/>
        <v>-1.1666666666666825E-2</v>
      </c>
      <c r="G14" s="43">
        <f>D14</f>
        <v>0.92583333333333317</v>
      </c>
      <c r="H14" s="43">
        <f>1-G14</f>
        <v>7.4166666666666825E-2</v>
      </c>
    </row>
    <row r="15" spans="1:12" ht="12.75" customHeight="1">
      <c r="A15" s="33" t="str">
        <f>Lists!$D$2</f>
        <v>CA</v>
      </c>
      <c r="B15" s="32" t="s">
        <v>58</v>
      </c>
      <c r="C15" s="40">
        <f>SUMIFS(Customer!$O$2:$O$105,Customer!$B$2:$B$105,Calculations!$A$14,Customer!$A$2:$A$105,Calculations!$B15&amp;" "&amp;Calculations!C$11)</f>
        <v>4.2166666666666665E-2</v>
      </c>
      <c r="D15" s="40">
        <f>SUMIFS(Customer!$O$2:$O$105,Customer!$B$2:$B$105,Calculations!$A$14,Customer!$A$2:$A$105,Calculations!$B15&amp;" "&amp;Calculations!D$11)</f>
        <v>4.4275000000000002E-2</v>
      </c>
      <c r="E15" s="40">
        <f>SUMIFS(Customer!$O$2:$O$105,Customer!$B$2:$B$105,Calculations!$A$14,Customer!$A$2:$A$105,Calculations!$B15&amp;" "&amp;Calculations!E$11)</f>
        <v>4.3166666666666666E-2</v>
      </c>
      <c r="F15" s="40">
        <f t="shared" si="1"/>
        <v>1.1083333333333362E-3</v>
      </c>
    </row>
    <row r="16" spans="1:12" ht="12.75" customHeight="1">
      <c r="A16" s="33" t="str">
        <f>Lists!$D$2</f>
        <v>CA</v>
      </c>
      <c r="B16" s="32" t="s">
        <v>61</v>
      </c>
      <c r="C16" s="36">
        <f>SUMIFS(Customer!$O$2:$O$105,Customer!$B$2:$B$105,Calculations!$A$14,Customer!$A$2:$A$105,Calculations!$B16&amp;" "&amp;Calculations!C$11)</f>
        <v>479646.60000000009</v>
      </c>
      <c r="D16" s="36">
        <f>SUMIFS(Customer!$O$2:$O$105,Customer!$B$2:$B$105,Calculations!$A$14,Customer!$A$2:$A$105,Calculations!$B16&amp;" "&amp;Calculations!D$11)</f>
        <v>479646.60000000009</v>
      </c>
      <c r="E16" s="36">
        <f>SUMIFS(Customer!$O$2:$O$105,Customer!$B$2:$B$105,Calculations!$A$14,Customer!$A$2:$A$105,Calculations!$B16&amp;" "&amp;Calculations!E$11)</f>
        <v>484443.06600000011</v>
      </c>
      <c r="F16" s="36">
        <f t="shared" si="1"/>
        <v>-4796.4660000000149</v>
      </c>
    </row>
    <row r="17" spans="1:8" ht="12.75" customHeight="1">
      <c r="A17" s="33"/>
      <c r="B17" s="32"/>
      <c r="C17" s="36"/>
      <c r="D17" s="36"/>
      <c r="E17" s="37"/>
      <c r="F17" s="36"/>
    </row>
    <row r="18" spans="1:8" ht="12.75" customHeight="1">
      <c r="A18" s="33"/>
      <c r="C18" s="36"/>
      <c r="D18" s="36"/>
      <c r="E18" s="37"/>
      <c r="F18" s="36"/>
    </row>
    <row r="19" spans="1:8" ht="12.75" customHeight="1">
      <c r="A19" s="76" t="s">
        <v>53</v>
      </c>
      <c r="B19" s="76" t="s">
        <v>124</v>
      </c>
      <c r="C19" s="80" t="s">
        <v>9</v>
      </c>
      <c r="D19" s="80" t="s">
        <v>44</v>
      </c>
      <c r="E19" s="80" t="s">
        <v>45</v>
      </c>
      <c r="F19" s="80" t="s">
        <v>6</v>
      </c>
      <c r="G19" s="80" t="s">
        <v>73</v>
      </c>
      <c r="H19" s="80" t="s">
        <v>73</v>
      </c>
    </row>
    <row r="20" spans="1:8" ht="12.75" customHeight="1">
      <c r="A20" s="33" t="str">
        <f>Lists!$D$2</f>
        <v>CA</v>
      </c>
      <c r="B20" s="35" t="s">
        <v>62</v>
      </c>
      <c r="C20" s="36">
        <f>SUMIFS(Operations!$O$2:$O$105,Operations!$B$2:$B$105,Calculations!$A$20,Operations!$A$2:$A$105,$B20&amp;" "&amp;C$11)</f>
        <v>3984</v>
      </c>
      <c r="D20" s="36">
        <f>SUMIFS(Operations!$O$2:$O$105,Operations!$B$2:$B$105,Calculations!$A$20,Operations!$A$2:$A$105,$B20&amp;" "&amp;D$11)</f>
        <v>3841</v>
      </c>
      <c r="E20" s="36">
        <f>SUMIFS(Operations!$O$2:$O$105,Operations!$B$2:$B$105,Calculations!$A$20,Operations!$A$2:$A$105,$B20&amp;" "&amp;E$11)</f>
        <v>4103.5199999999995</v>
      </c>
      <c r="F20" s="36">
        <f>D20-E20</f>
        <v>-262.51999999999953</v>
      </c>
    </row>
    <row r="21" spans="1:8" ht="12.75" customHeight="1">
      <c r="A21" s="33" t="str">
        <f>Lists!$D$2</f>
        <v>CA</v>
      </c>
      <c r="B21" s="32" t="s">
        <v>30</v>
      </c>
      <c r="C21" s="36">
        <f>SUMIFS(Operations!$O$2:$O$105,Operations!$B$2:$B$105,Calculations!$A$20,Operations!$A$2:$A$105,$B21&amp;" "&amp;C$11)</f>
        <v>4.166666666666667</v>
      </c>
      <c r="D21" s="36">
        <f>SUMIFS(Operations!$O$2:$O$105,Operations!$B$2:$B$105,Calculations!$A$20,Operations!$A$2:$A$105,$B21&amp;" "&amp;D$11)</f>
        <v>6.416666666666667</v>
      </c>
      <c r="E21" s="36">
        <f>SUMIFS(Operations!$O$2:$O$105,Operations!$B$2:$B$105,Calculations!$A$20,Operations!$A$2:$A$105,$B21&amp;" "&amp;E$11)</f>
        <v>4.0000000000000009</v>
      </c>
      <c r="F21" s="36">
        <f t="shared" ref="F21:F24" si="2">D21-E21</f>
        <v>2.4166666666666661</v>
      </c>
    </row>
    <row r="22" spans="1:8" ht="12.75" customHeight="1">
      <c r="A22" s="33" t="str">
        <f>Lists!$D$2</f>
        <v>CA</v>
      </c>
      <c r="B22" s="32" t="s">
        <v>33</v>
      </c>
      <c r="C22" s="36">
        <f>SUMIFS(Operations!$O$2:$O$105,Operations!$B$2:$B$105,Calculations!$A$20,Operations!$A$2:$A$105,$B22&amp;" "&amp;C$11)</f>
        <v>1331.9043674698796</v>
      </c>
      <c r="D22" s="36">
        <f>SUMIFS(Operations!$O$2:$O$105,Operations!$B$2:$B$105,Calculations!$A$20,Operations!$A$2:$A$105,$B22&amp;" "&amp;D$11)</f>
        <v>1475.6545432774365</v>
      </c>
      <c r="E22" s="36">
        <f>SUMIFS(Operations!$O$2:$O$105,Operations!$B$2:$B$105,Calculations!$A$20,Operations!$A$2:$A$105,$B22&amp;" "&amp;E$11)</f>
        <v>1277.8263539595275</v>
      </c>
      <c r="F22" s="36">
        <f t="shared" si="2"/>
        <v>197.82818931790894</v>
      </c>
    </row>
    <row r="23" spans="1:8" ht="12.75" customHeight="1">
      <c r="A23" s="33" t="str">
        <f>Lists!$D$2</f>
        <v>CA</v>
      </c>
      <c r="B23" s="32" t="s">
        <v>34</v>
      </c>
      <c r="C23" s="87">
        <f>SUMIFS(Operations!$O$2:$O$105,Operations!$B$2:$B$105,Calculations!$A$20,Operations!$A$2:$A$105,$B23&amp;" "&amp;C$11)</f>
        <v>7.5766507886172585</v>
      </c>
      <c r="D23" s="87">
        <f>SUMIFS(Operations!$O$2:$O$105,Operations!$B$2:$B$105,Calculations!$A$20,Operations!$A$2:$A$105,$B23&amp;" "&amp;D$11)</f>
        <v>8.1041041960652453</v>
      </c>
      <c r="E23" s="87">
        <f>SUMIFS(Operations!$O$2:$O$105,Operations!$B$2:$B$105,Calculations!$A$20,Operations!$A$2:$A$105,$B23&amp;" "&amp;E$11)</f>
        <v>7.4251177728449109</v>
      </c>
      <c r="F23" s="87">
        <f>D23-E23</f>
        <v>0.67898642322033442</v>
      </c>
    </row>
    <row r="24" spans="1:8" ht="12.75" customHeight="1">
      <c r="A24" s="33" t="str">
        <f>Lists!$D$2</f>
        <v>CA</v>
      </c>
      <c r="B24" s="32" t="s">
        <v>125</v>
      </c>
      <c r="C24" s="40">
        <f>SUMIFS(Operations!$O$2:$O$105,Operations!$B$2:$B$105,Calculations!$A$20,Operations!$A$2:$A$105,$B24&amp;" "&amp;C$11)</f>
        <v>0.51287500000000008</v>
      </c>
      <c r="D24" s="40">
        <f>SUMIFS(Operations!$O$2:$O$105,Operations!$B$2:$B$105,Calculations!$A$20,Operations!$A$2:$A$105,$B24&amp;" "&amp;D$11)</f>
        <v>0.49994999999999995</v>
      </c>
      <c r="E24" s="40">
        <f>SUMIFS(Operations!$O$2:$O$105,Operations!$B$2:$B$105,Calculations!$A$20,Operations!$A$2:$A$105,$B24&amp;" "&amp;E$11)</f>
        <v>0.52287500000000009</v>
      </c>
      <c r="F24" s="40">
        <f t="shared" si="2"/>
        <v>-2.292500000000014E-2</v>
      </c>
      <c r="G24" s="43">
        <f>D24</f>
        <v>0.49994999999999995</v>
      </c>
      <c r="H24" s="43">
        <f>1-G24</f>
        <v>0.50005000000000011</v>
      </c>
    </row>
    <row r="25" spans="1:8" ht="12.75" customHeight="1">
      <c r="A25" s="33"/>
      <c r="B25" s="32"/>
      <c r="C25" s="40"/>
      <c r="D25" s="40"/>
      <c r="E25" s="37"/>
      <c r="F25" s="36"/>
    </row>
    <row r="26" spans="1:8" ht="12.75" customHeight="1">
      <c r="A26" s="34"/>
      <c r="C26" s="36"/>
      <c r="D26" s="36"/>
      <c r="E26" s="37"/>
      <c r="F26" s="36"/>
    </row>
    <row r="27" spans="1:8" ht="12.75" customHeight="1">
      <c r="A27" s="76" t="s">
        <v>53</v>
      </c>
      <c r="B27" s="76" t="s">
        <v>55</v>
      </c>
      <c r="C27" s="80" t="s">
        <v>9</v>
      </c>
      <c r="D27" s="80" t="s">
        <v>44</v>
      </c>
      <c r="E27" s="80" t="s">
        <v>45</v>
      </c>
      <c r="F27" s="80" t="s">
        <v>6</v>
      </c>
      <c r="G27" s="80" t="s">
        <v>73</v>
      </c>
      <c r="H27" s="80" t="s">
        <v>73</v>
      </c>
    </row>
    <row r="28" spans="1:8" ht="12.75" customHeight="1">
      <c r="A28" s="33" t="str">
        <f>Lists!$D$2</f>
        <v>CA</v>
      </c>
      <c r="B28" s="64" t="s">
        <v>67</v>
      </c>
      <c r="C28" s="39">
        <f>SUMIFS(Resources!$O$2:$O$105,Resources!$A$2:$A$105,$B28&amp;" "&amp;C$27,Resources!$B$2:$B$105,$A$28)</f>
        <v>8</v>
      </c>
      <c r="D28" s="39">
        <f>SUMIFS(Resources!$O$2:$O$105,Resources!$A$2:$A$105,$B28&amp;" "&amp;D$27,Resources!$B$2:$B$105,$A$28)</f>
        <v>7.5</v>
      </c>
      <c r="E28" s="39">
        <f>SUMIFS(Resources!$O$2:$O$105,Resources!$A$2:$A$105,$B28&amp;" "&amp;E$27,Resources!$B$2:$B$105,$A$28)</f>
        <v>9</v>
      </c>
      <c r="F28" s="59">
        <f>D28-E28</f>
        <v>-1.5</v>
      </c>
    </row>
    <row r="29" spans="1:8" ht="12.75" customHeight="1">
      <c r="A29" s="33" t="str">
        <f>Lists!$D$2</f>
        <v>CA</v>
      </c>
      <c r="B29" s="32" t="s">
        <v>72</v>
      </c>
      <c r="C29" s="39">
        <f>SUMIFS(Resources!$O$2:$O$105,Resources!$A$2:$A$105,$B29&amp;" "&amp;C$27,Resources!$B$2:$B$105,$A$28)</f>
        <v>8.2499999999999976E-2</v>
      </c>
      <c r="D29" s="39">
        <f>SUMIFS(Resources!$O$2:$O$105,Resources!$A$2:$A$105,$B29&amp;" "&amp;D$27,Resources!$B$2:$B$105,$A$28)</f>
        <v>8.0833333333333326E-2</v>
      </c>
      <c r="E29" s="39">
        <f>SUMIFS(Resources!$O$2:$O$105,Resources!$A$2:$A$105,$B29&amp;" "&amp;E$27,Resources!$B$2:$B$105,$A$28)</f>
        <v>7.2499999999999981E-2</v>
      </c>
      <c r="F29" s="59">
        <f t="shared" ref="F29:F32" si="3">D29-E29</f>
        <v>8.3333333333333454E-3</v>
      </c>
      <c r="G29" s="43">
        <f>D29</f>
        <v>8.0833333333333326E-2</v>
      </c>
      <c r="H29" s="43">
        <f>1-G29</f>
        <v>0.91916666666666669</v>
      </c>
    </row>
    <row r="30" spans="1:8" ht="12.75" customHeight="1">
      <c r="A30" s="33" t="str">
        <f>Lists!$D$2</f>
        <v>CA</v>
      </c>
      <c r="B30" s="32" t="s">
        <v>10</v>
      </c>
      <c r="C30" s="88">
        <f>INDEX(Resources!O44:O48,Lists!C2)</f>
        <v>82.199999999999989</v>
      </c>
      <c r="D30" s="88">
        <f>INDEX(Resources!O51:O55,Lists!C2)</f>
        <v>63.800000000000004</v>
      </c>
      <c r="E30" s="88">
        <f>INDEX(Resources!O58:O62,Lists!C2)</f>
        <v>78.911999999999992</v>
      </c>
      <c r="F30" s="88">
        <f>D30-E30</f>
        <v>-15.111999999999988</v>
      </c>
    </row>
    <row r="31" spans="1:8" ht="12.75" customHeight="1">
      <c r="A31" s="33" t="str">
        <f>Lists!$D$2</f>
        <v>CA</v>
      </c>
      <c r="B31" s="32" t="s">
        <v>68</v>
      </c>
      <c r="C31" s="39">
        <f>SUMIFS(Resources!$O$2:$O$105,Resources!$A$2:$A$105,$B31&amp;" "&amp;C$27,Resources!$B$2:$B$105,$A$28)</f>
        <v>3679.333333333333</v>
      </c>
      <c r="D31" s="39">
        <f>SUMIFS(Resources!$O$2:$O$105,Resources!$A$2:$A$105,$B31&amp;" "&amp;D$27,Resources!$B$2:$B$105,$A$28)</f>
        <v>3680.0466666666666</v>
      </c>
      <c r="E31" s="39">
        <f>SUMIFS(Resources!$O$2:$O$105,Resources!$A$2:$A$105,$B31&amp;" "&amp;E$27,Resources!$B$2:$B$105,$A$28)</f>
        <v>3458.5733333333333</v>
      </c>
      <c r="F31" s="59">
        <f t="shared" si="3"/>
        <v>221.47333333333336</v>
      </c>
    </row>
    <row r="32" spans="1:8" ht="12.75" customHeight="1">
      <c r="A32" s="33" t="str">
        <f>Lists!$D$2</f>
        <v>CA</v>
      </c>
      <c r="B32" s="32" t="s">
        <v>14</v>
      </c>
      <c r="C32" s="39">
        <f>SUMIFS(Resources!$O$2:$O$105,Resources!$A$2:$A$105,$B32&amp;" "&amp;C$27,Resources!$B$2:$B$105,$A$28)</f>
        <v>355.5</v>
      </c>
      <c r="D32" s="39">
        <f>SUMIFS(Resources!$O$2:$O$105,Resources!$A$2:$A$105,$B32&amp;" "&amp;D$27,Resources!$B$2:$B$105,$A$28)</f>
        <v>311</v>
      </c>
      <c r="E32" s="39">
        <f>SUMIFS(Resources!$O$2:$O$105,Resources!$A$2:$A$105,$B32&amp;" "&amp;E$27,Resources!$B$2:$B$105,$A$28)</f>
        <v>337.72500000000002</v>
      </c>
      <c r="F32" s="59">
        <f t="shared" si="3"/>
        <v>-26.725000000000023</v>
      </c>
    </row>
    <row r="33" spans="1:14" ht="12.75" customHeight="1">
      <c r="A33" s="33"/>
      <c r="B33" s="32"/>
      <c r="C33" s="34"/>
      <c r="D33" s="34"/>
      <c r="E33" s="32"/>
      <c r="F33" s="34"/>
    </row>
    <row r="34" spans="1:14" ht="12.75" customHeight="1"/>
    <row r="35" spans="1:14" ht="12.75" customHeight="1">
      <c r="A35" s="76" t="s">
        <v>53</v>
      </c>
      <c r="B35" s="76" t="s">
        <v>102</v>
      </c>
      <c r="C35" s="83">
        <v>44562</v>
      </c>
      <c r="D35" s="83">
        <v>44593</v>
      </c>
      <c r="E35" s="83">
        <v>44621</v>
      </c>
      <c r="F35" s="83">
        <v>44652</v>
      </c>
      <c r="G35" s="83">
        <v>44682</v>
      </c>
      <c r="H35" s="83">
        <v>44713</v>
      </c>
      <c r="I35" s="83">
        <v>44743</v>
      </c>
      <c r="J35" s="83">
        <v>44774</v>
      </c>
      <c r="K35" s="83">
        <v>44805</v>
      </c>
      <c r="L35" s="83">
        <v>44835</v>
      </c>
      <c r="M35" s="83">
        <v>44866</v>
      </c>
      <c r="N35" s="83">
        <v>44896</v>
      </c>
    </row>
    <row r="36" spans="1:14" ht="12.75" customHeight="1">
      <c r="A36" s="33" t="str">
        <f>Lists!$D$2</f>
        <v>CA</v>
      </c>
      <c r="B36" t="s">
        <v>16</v>
      </c>
      <c r="C36" s="2">
        <f>SUMIFS(Finance!C2:C7,Finance!$B$2:$B$7,Calculations!$A$36)</f>
        <v>32</v>
      </c>
      <c r="D36" s="2">
        <f>SUMIFS(Finance!D2:D7,Finance!$B$2:$B$7,Calculations!$A$36)</f>
        <v>33</v>
      </c>
      <c r="E36" s="2">
        <f>SUMIFS(Finance!E2:E7,Finance!$B$2:$B$7,Calculations!$A$36)</f>
        <v>35</v>
      </c>
      <c r="F36" s="2">
        <f>SUMIFS(Finance!F2:F7,Finance!$B$2:$B$7,Calculations!$A$36)</f>
        <v>33</v>
      </c>
      <c r="G36" s="2">
        <f>SUMIFS(Finance!G2:G7,Finance!$B$2:$B$7,Calculations!$A$36)</f>
        <v>36</v>
      </c>
      <c r="H36" s="2">
        <f>SUMIFS(Finance!H2:H7,Finance!$B$2:$B$7,Calculations!$A$36)</f>
        <v>32</v>
      </c>
      <c r="I36" s="2">
        <f>SUMIFS(Finance!I2:I7,Finance!$B$2:$B$7,Calculations!$A$36)</f>
        <v>29</v>
      </c>
      <c r="J36" s="2">
        <f>SUMIFS(Finance!J2:J7,Finance!$B$2:$B$7,Calculations!$A$36)</f>
        <v>27</v>
      </c>
      <c r="K36" s="2">
        <f>SUMIFS(Finance!K2:K7,Finance!$B$2:$B$7,Calculations!$A$36)</f>
        <v>22</v>
      </c>
      <c r="L36" s="2">
        <f>SUMIFS(Finance!L2:L7,Finance!$B$2:$B$7,Calculations!$A$36)</f>
        <v>25</v>
      </c>
      <c r="M36" s="2">
        <f>SUMIFS(Finance!M2:M7,Finance!$B$2:$B$7,Calculations!$A$36)</f>
        <v>24</v>
      </c>
      <c r="N36" s="2">
        <f>SUMIFS(Finance!N2:N7,Finance!$B$2:$B$7,Calculations!$A$36)</f>
        <v>26</v>
      </c>
    </row>
    <row r="37" spans="1:14" ht="12.75" customHeight="1">
      <c r="A37" s="33" t="str">
        <f>Lists!$D$2</f>
        <v>CA</v>
      </c>
      <c r="B37" s="35" t="s">
        <v>56</v>
      </c>
      <c r="C37" s="2">
        <f>SUMIFS(Finance!C9:C14,Finance!$B$2:$B$7,Calculations!$A$36)</f>
        <v>34</v>
      </c>
      <c r="D37" s="2">
        <f>SUMIFS(Finance!D9:D14,Finance!$B$2:$B$7,Calculations!$A$36)</f>
        <v>34</v>
      </c>
      <c r="E37" s="2">
        <f>SUMIFS(Finance!E9:E14,Finance!$B$2:$B$7,Calculations!$A$36)</f>
        <v>33</v>
      </c>
      <c r="F37" s="2">
        <f>SUMIFS(Finance!F9:F14,Finance!$B$2:$B$7,Calculations!$A$36)</f>
        <v>31</v>
      </c>
      <c r="G37" s="2">
        <f>SUMIFS(Finance!G9:G14,Finance!$B$2:$B$7,Calculations!$A$36)</f>
        <v>34</v>
      </c>
      <c r="H37" s="2">
        <f>SUMIFS(Finance!H9:H14,Finance!$B$2:$B$7,Calculations!$A$36)</f>
        <v>30</v>
      </c>
      <c r="I37" s="2">
        <f>SUMIFS(Finance!I9:I14,Finance!$B$2:$B$7,Calculations!$A$36)</f>
        <v>27</v>
      </c>
      <c r="J37" s="2">
        <f>SUMIFS(Finance!J9:J14,Finance!$B$2:$B$7,Calculations!$A$36)</f>
        <v>25</v>
      </c>
      <c r="K37" s="2">
        <f>SUMIFS(Finance!K9:K14,Finance!$B$2:$B$7,Calculations!$A$36)</f>
        <v>20</v>
      </c>
      <c r="L37" s="2">
        <f>SUMIFS(Finance!L9:L14,Finance!$B$2:$B$7,Calculations!$A$36)</f>
        <v>20</v>
      </c>
      <c r="M37" s="2">
        <f>SUMIFS(Finance!M9:M14,Finance!$B$2:$B$7,Calculations!$A$36)</f>
        <v>22</v>
      </c>
      <c r="N37" s="2">
        <f>SUMIFS(Finance!N9:N14,Finance!$B$2:$B$7,Calculations!$A$36)</f>
        <v>24</v>
      </c>
    </row>
    <row r="38" spans="1:14" ht="12.75" customHeight="1">
      <c r="B38" s="35"/>
    </row>
    <row r="39" spans="1:14" ht="12.75" customHeight="1">
      <c r="A39" s="76" t="s">
        <v>53</v>
      </c>
      <c r="B39" s="81" t="s">
        <v>103</v>
      </c>
      <c r="C39" s="83">
        <v>44562</v>
      </c>
      <c r="D39" s="83">
        <v>44593</v>
      </c>
      <c r="E39" s="83">
        <v>44621</v>
      </c>
      <c r="F39" s="83">
        <v>44652</v>
      </c>
      <c r="G39" s="83">
        <v>44682</v>
      </c>
      <c r="H39" s="83">
        <v>44713</v>
      </c>
      <c r="I39" s="83">
        <v>44743</v>
      </c>
      <c r="J39" s="83">
        <v>44774</v>
      </c>
      <c r="K39" s="83">
        <v>44805</v>
      </c>
      <c r="L39" s="83">
        <v>44835</v>
      </c>
      <c r="M39" s="83">
        <v>44866</v>
      </c>
      <c r="N39" s="83">
        <v>44896</v>
      </c>
    </row>
    <row r="40" spans="1:14" ht="14">
      <c r="A40" s="33" t="str">
        <f>Lists!$D$2</f>
        <v>CA</v>
      </c>
      <c r="B40" s="11" t="s">
        <v>2</v>
      </c>
      <c r="C40" s="86">
        <f>SUMIFS(Finance!C23:C28,Finance!$B$23:$B$28,$A$40)</f>
        <v>535900</v>
      </c>
      <c r="D40" s="86">
        <f>SUMIFS(Finance!D23:D28,Finance!$B$23:$B$28,$A$40)</f>
        <v>526700</v>
      </c>
      <c r="E40" s="86">
        <f>SUMIFS(Finance!E23:E28,Finance!$B$23:$B$28,$A$40)</f>
        <v>512900</v>
      </c>
      <c r="F40" s="86">
        <f>SUMIFS(Finance!F23:F28,Finance!$B$23:$B$28,$A$40)</f>
        <v>496800</v>
      </c>
      <c r="G40" s="86">
        <f>SUMIFS(Finance!G23:G28,Finance!$B$23:$B$28,$A$40)</f>
        <v>517500</v>
      </c>
      <c r="H40" s="86">
        <f>SUMIFS(Finance!H23:H28,Finance!$B$23:$B$28,$A$40)</f>
        <v>492200</v>
      </c>
      <c r="I40" s="86">
        <f>SUMIFS(Finance!I23:I28,Finance!$B$23:$B$28,$A$40)</f>
        <v>441600</v>
      </c>
      <c r="J40" s="86">
        <f>SUMIFS(Finance!J23:J28,Finance!$B$23:$B$28,$A$40)</f>
        <v>416300</v>
      </c>
      <c r="K40" s="86">
        <f>SUMIFS(Finance!K23:K28,Finance!$B$23:$B$28,$A$40)</f>
        <v>386400</v>
      </c>
      <c r="L40" s="86">
        <f>SUMIFS(Finance!L23:L28,Finance!$B$23:$B$28,$A$40)</f>
        <v>420900</v>
      </c>
      <c r="M40" s="86">
        <f>SUMIFS(Finance!M23:M28,Finance!$B$23:$B$28,$A$40)</f>
        <v>404800</v>
      </c>
      <c r="N40" s="86">
        <f>SUMIFS(Finance!N23:N28,Finance!$B$23:$B$28,$A$40)</f>
        <v>437000</v>
      </c>
    </row>
    <row r="41" spans="1:14" ht="14">
      <c r="A41" s="33" t="str">
        <f>Lists!$D$2</f>
        <v>CA</v>
      </c>
      <c r="B41" s="35" t="s">
        <v>3</v>
      </c>
      <c r="C41" s="86">
        <f>SUMIFS(Finance!C16:C21,Finance!$B$23:$B$28,$A$40)</f>
        <v>509105</v>
      </c>
      <c r="D41" s="86">
        <f>SUMIFS(Finance!D16:D21,Finance!$B$23:$B$28,$A$40)</f>
        <v>495098</v>
      </c>
      <c r="E41" s="86">
        <f>SUMIFS(Finance!E16:E21,Finance!$B$23:$B$28,$A$40)</f>
        <v>487255</v>
      </c>
      <c r="F41" s="86">
        <f>SUMIFS(Finance!F16:F21,Finance!$B$23:$B$28,$A$40)</f>
        <v>466992</v>
      </c>
      <c r="G41" s="86">
        <f>SUMIFS(Finance!G16:G21,Finance!$B$23:$B$28,$A$40)</f>
        <v>491625</v>
      </c>
      <c r="H41" s="86">
        <f>SUMIFS(Finance!H16:H21,Finance!$B$23:$B$28,$A$40)</f>
        <v>462668</v>
      </c>
      <c r="I41" s="86">
        <f>SUMIFS(Finance!I16:I21,Finance!$B$23:$B$28,$A$40)</f>
        <v>428352</v>
      </c>
      <c r="J41" s="86">
        <f>SUMIFS(Finance!J16:J21,Finance!$B$23:$B$28,$A$40)</f>
        <v>391322</v>
      </c>
      <c r="K41" s="86">
        <f>SUMIFS(Finance!K16:K21,Finance!$B$23:$B$28,$A$40)</f>
        <v>374808</v>
      </c>
      <c r="L41" s="86">
        <f>SUMIFS(Finance!L16:L21,Finance!$B$23:$B$28,$A$40)</f>
        <v>395646</v>
      </c>
      <c r="M41" s="86">
        <f>SUMIFS(Finance!M16:M21,Finance!$B$23:$B$28,$A$40)</f>
        <v>392656</v>
      </c>
      <c r="N41" s="86">
        <f>SUMIFS(Finance!N16:N21,Finance!$B$23:$B$28,$A$40)</f>
        <v>410780</v>
      </c>
    </row>
    <row r="42" spans="1:14" ht="13">
      <c r="B42" s="4"/>
    </row>
    <row r="43" spans="1:14" ht="14">
      <c r="A43" s="76" t="s">
        <v>53</v>
      </c>
      <c r="B43" s="82" t="s">
        <v>104</v>
      </c>
      <c r="C43" s="83">
        <v>44562</v>
      </c>
      <c r="D43" s="83">
        <v>44593</v>
      </c>
      <c r="E43" s="83">
        <v>44621</v>
      </c>
      <c r="F43" s="83">
        <v>44652</v>
      </c>
      <c r="G43" s="83">
        <v>44682</v>
      </c>
      <c r="H43" s="83">
        <v>44713</v>
      </c>
      <c r="I43" s="83">
        <v>44743</v>
      </c>
      <c r="J43" s="83">
        <v>44774</v>
      </c>
      <c r="K43" s="83">
        <v>44805</v>
      </c>
      <c r="L43" s="83">
        <v>44835</v>
      </c>
      <c r="M43" s="83">
        <v>44866</v>
      </c>
      <c r="N43" s="83">
        <v>44896</v>
      </c>
    </row>
    <row r="44" spans="1:14" ht="14">
      <c r="A44" s="33" t="str">
        <f>Lists!$D$2</f>
        <v>CA</v>
      </c>
      <c r="B44" s="20" t="s">
        <v>19</v>
      </c>
      <c r="C44" s="2">
        <f>SUMIFS(Customer!C9:C14,Customer!$B$9:$B$14,$A$44)</f>
        <v>23</v>
      </c>
      <c r="D44" s="2">
        <f>SUMIFS(Customer!D9:D14,Customer!$B$9:$B$14,$A$44)</f>
        <v>24</v>
      </c>
      <c r="E44" s="2">
        <f>SUMIFS(Customer!E9:E14,Customer!$B$9:$B$14,$A$44)</f>
        <v>25</v>
      </c>
      <c r="F44" s="2">
        <f>SUMIFS(Customer!F9:F14,Customer!$B$9:$B$14,$A$44)</f>
        <v>23</v>
      </c>
      <c r="G44" s="2">
        <f>SUMIFS(Customer!G9:G14,Customer!$B$9:$B$14,$A$44)</f>
        <v>26</v>
      </c>
      <c r="H44" s="2">
        <f>SUMIFS(Customer!H9:H14,Customer!$B$9:$B$14,$A$44)</f>
        <v>23</v>
      </c>
      <c r="I44" s="2">
        <f>SUMIFS(Customer!I9:I14,Customer!$B$9:$B$14,$A$44)</f>
        <v>20</v>
      </c>
      <c r="J44" s="2">
        <f>SUMIFS(Customer!J9:J14,Customer!$B$9:$B$14,$A$44)</f>
        <v>19</v>
      </c>
      <c r="K44" s="2">
        <f>SUMIFS(Customer!K9:K14,Customer!$B$9:$B$14,$A$44)</f>
        <v>15</v>
      </c>
      <c r="L44" s="2">
        <f>SUMIFS(Customer!L9:L14,Customer!$B$9:$B$14,$A$44)</f>
        <v>17</v>
      </c>
      <c r="M44" s="2">
        <f>SUMIFS(Customer!M9:M14,Customer!$B$9:$B$14,$A$44)</f>
        <v>16</v>
      </c>
      <c r="N44" s="2">
        <f>SUMIFS(Customer!N9:N14,Customer!$B$9:$B$14,$A$44)</f>
        <v>18</v>
      </c>
    </row>
    <row r="45" spans="1:14">
      <c r="A45" s="33"/>
    </row>
    <row r="46" spans="1:14" ht="14">
      <c r="A46" s="3"/>
      <c r="B46" s="20"/>
      <c r="C46" s="3"/>
      <c r="D46" s="3"/>
      <c r="E46" s="3"/>
      <c r="F46" s="3"/>
    </row>
    <row r="47" spans="1:14" ht="13">
      <c r="A47" s="3"/>
      <c r="B47" s="4"/>
    </row>
    <row r="48" spans="1:14" ht="13">
      <c r="A48" s="3"/>
      <c r="B48" s="4"/>
    </row>
    <row r="49" spans="2:54" ht="14">
      <c r="B49" s="47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</row>
    <row r="50" spans="2:54" ht="14">
      <c r="B50" s="48"/>
    </row>
    <row r="51" spans="2:54" ht="14">
      <c r="B51" s="48"/>
    </row>
    <row r="52" spans="2:54" ht="14">
      <c r="B52" s="48"/>
    </row>
    <row r="53" spans="2:54" ht="13">
      <c r="B53" s="4"/>
    </row>
    <row r="54" spans="2:54" ht="12.75" customHeight="1">
      <c r="B54" s="4"/>
    </row>
    <row r="55" spans="2:54" ht="13">
      <c r="B55" s="4"/>
    </row>
    <row r="56" spans="2:54" ht="13">
      <c r="B56" s="4"/>
    </row>
    <row r="57" spans="2:54" ht="13">
      <c r="B57" s="4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</row>
    <row r="58" spans="2:54" ht="13">
      <c r="B58" s="4"/>
    </row>
    <row r="59" spans="2:54" ht="13">
      <c r="B59" s="4"/>
    </row>
    <row r="60" spans="2:54" ht="13">
      <c r="B60" s="4"/>
    </row>
    <row r="61" spans="2:54" ht="13">
      <c r="B61" s="4"/>
    </row>
    <row r="62" spans="2:54" ht="13">
      <c r="B62" s="4"/>
    </row>
    <row r="63" spans="2:54" ht="13">
      <c r="B63" s="4"/>
    </row>
    <row r="64" spans="2:54" ht="13">
      <c r="B64" s="4"/>
    </row>
    <row r="65" spans="2:2" ht="13">
      <c r="B65" s="4"/>
    </row>
    <row r="66" spans="2:2" ht="13">
      <c r="B66" s="4"/>
    </row>
    <row r="67" spans="2:2" ht="13">
      <c r="B67" s="4"/>
    </row>
    <row r="68" spans="2:2" ht="13">
      <c r="B68" s="4"/>
    </row>
    <row r="69" spans="2:2" ht="13">
      <c r="B69" s="4"/>
    </row>
    <row r="70" spans="2:2" ht="13">
      <c r="B70" s="4"/>
    </row>
    <row r="71" spans="2:2" ht="13">
      <c r="B71" s="4"/>
    </row>
    <row r="72" spans="2:2" ht="13">
      <c r="B72" s="4"/>
    </row>
    <row r="73" spans="2:2" ht="13">
      <c r="B73" s="4"/>
    </row>
    <row r="74" spans="2:2" ht="13">
      <c r="B74" s="4"/>
    </row>
    <row r="75" spans="2:2" ht="13">
      <c r="B75" s="4"/>
    </row>
    <row r="76" spans="2:2" ht="13">
      <c r="B76" s="4"/>
    </row>
    <row r="77" spans="2:2" ht="13">
      <c r="B77" s="4"/>
    </row>
    <row r="78" spans="2:2" ht="13">
      <c r="B78" s="4"/>
    </row>
    <row r="79" spans="2:2" ht="13">
      <c r="B79" s="4"/>
    </row>
    <row r="80" spans="2:2" ht="13">
      <c r="B80" s="4"/>
    </row>
    <row r="81" spans="2:2" ht="13">
      <c r="B81" s="4"/>
    </row>
    <row r="82" spans="2:2" ht="13">
      <c r="B82" s="4"/>
    </row>
    <row r="83" spans="2:2" ht="13">
      <c r="B83" s="4"/>
    </row>
    <row r="84" spans="2:2" ht="13">
      <c r="B84" s="4"/>
    </row>
    <row r="85" spans="2:2" ht="13">
      <c r="B85" s="4"/>
    </row>
    <row r="86" spans="2:2" ht="13">
      <c r="B86" s="4"/>
    </row>
    <row r="87" spans="2:2" ht="13">
      <c r="B87" s="4"/>
    </row>
    <row r="88" spans="2:2" ht="13">
      <c r="B88" s="4"/>
    </row>
    <row r="89" spans="2:2" ht="13">
      <c r="B89" s="4"/>
    </row>
    <row r="90" spans="2:2" ht="13">
      <c r="B90" s="4"/>
    </row>
    <row r="91" spans="2:2" ht="13">
      <c r="B91" s="4"/>
    </row>
    <row r="92" spans="2:2" ht="13">
      <c r="B92" s="4"/>
    </row>
    <row r="93" spans="2:2" ht="13">
      <c r="B93" s="4"/>
    </row>
    <row r="94" spans="2:2" ht="13">
      <c r="B94" s="4"/>
    </row>
    <row r="95" spans="2:2" ht="13">
      <c r="B95" s="4"/>
    </row>
    <row r="96" spans="2:2" ht="13">
      <c r="B96" s="4"/>
    </row>
    <row r="97" spans="2:2" ht="13">
      <c r="B97" s="4"/>
    </row>
    <row r="98" spans="2:2" ht="13">
      <c r="B98" s="4"/>
    </row>
    <row r="99" spans="2:2" ht="13">
      <c r="B99" s="4"/>
    </row>
    <row r="100" spans="2:2" ht="13">
      <c r="B100" s="4"/>
    </row>
    <row r="101" spans="2:2" ht="13">
      <c r="B101" s="4"/>
    </row>
    <row r="102" spans="2:2" ht="13">
      <c r="B102" s="4"/>
    </row>
    <row r="103" spans="2:2" ht="13">
      <c r="B103" s="4"/>
    </row>
    <row r="104" spans="2:2" ht="13">
      <c r="B104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rgb="FFFF0000"/>
    <pageSetUpPr fitToPage="1"/>
  </sheetPr>
  <dimension ref="B1:V44"/>
  <sheetViews>
    <sheetView showGridLines="0" showRowColHeaders="0" tabSelected="1" zoomScale="73" zoomScaleNormal="80" workbookViewId="0">
      <selection activeCell="Y20" sqref="Y20"/>
    </sheetView>
  </sheetViews>
  <sheetFormatPr defaultRowHeight="12.5"/>
  <cols>
    <col min="1" max="1" width="4.81640625" customWidth="1"/>
    <col min="10" max="10" width="4.1796875" customWidth="1"/>
    <col min="11" max="11" width="24.54296875" customWidth="1"/>
    <col min="12" max="12" width="12" customWidth="1"/>
    <col min="13" max="14" width="12.81640625" bestFit="1" customWidth="1"/>
    <col min="15" max="15" width="11.1796875" customWidth="1"/>
    <col min="16" max="16" width="3.81640625" customWidth="1"/>
    <col min="17" max="17" width="1.26953125" customWidth="1"/>
    <col min="18" max="18" width="11.26953125" customWidth="1"/>
  </cols>
  <sheetData>
    <row r="1" spans="2:22"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</row>
    <row r="2" spans="2:22">
      <c r="B2" s="42"/>
      <c r="C2" s="42"/>
      <c r="D2" s="42"/>
      <c r="E2" s="42"/>
      <c r="F2" s="42"/>
      <c r="G2" s="42"/>
      <c r="H2" s="42"/>
      <c r="I2" s="42"/>
      <c r="J2" s="89"/>
      <c r="K2" s="90"/>
      <c r="L2" s="89"/>
      <c r="M2" s="89"/>
      <c r="N2" s="89"/>
      <c r="O2" s="89"/>
      <c r="P2" s="89"/>
      <c r="Q2" s="89"/>
      <c r="R2" s="89"/>
      <c r="S2" s="89"/>
      <c r="T2" s="89"/>
      <c r="U2" s="89"/>
    </row>
    <row r="3" spans="2:22">
      <c r="B3" s="42"/>
      <c r="C3" s="42"/>
      <c r="D3" s="42"/>
      <c r="E3" s="42"/>
      <c r="F3" s="42"/>
      <c r="G3" s="42"/>
      <c r="H3" s="42"/>
      <c r="I3" s="42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</row>
    <row r="4" spans="2:22" ht="25">
      <c r="B4" s="42"/>
      <c r="C4" s="42"/>
      <c r="D4" s="42"/>
      <c r="E4" s="42"/>
      <c r="F4" s="42"/>
      <c r="G4" s="42"/>
      <c r="H4" s="42"/>
      <c r="I4" s="42"/>
      <c r="J4" s="89"/>
      <c r="K4" s="91" t="str">
        <f>INDEX(Lists!B2:B6,Lists!C2)</f>
        <v>California</v>
      </c>
      <c r="L4" s="92"/>
      <c r="M4" s="92"/>
      <c r="N4" s="92"/>
      <c r="O4" s="92"/>
      <c r="P4" s="92"/>
      <c r="Q4" s="89"/>
      <c r="R4" s="89"/>
      <c r="S4" s="89"/>
      <c r="T4" s="93"/>
      <c r="U4" s="94"/>
    </row>
    <row r="5" spans="2:22"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</row>
    <row r="6" spans="2:22">
      <c r="B6" s="19"/>
      <c r="C6" s="19"/>
      <c r="D6" s="19"/>
      <c r="E6" s="19"/>
      <c r="F6" s="19"/>
      <c r="G6" s="19"/>
      <c r="H6" s="19"/>
      <c r="I6" s="19"/>
      <c r="J6" s="89"/>
      <c r="K6" s="92"/>
      <c r="L6" s="92"/>
      <c r="M6" s="92"/>
      <c r="N6" s="92"/>
      <c r="O6" s="92"/>
      <c r="P6" s="92"/>
      <c r="Q6" s="89"/>
      <c r="R6" s="89"/>
      <c r="S6" s="89"/>
      <c r="T6" s="89"/>
      <c r="U6" s="89"/>
    </row>
    <row r="7" spans="2:22" ht="13">
      <c r="B7" s="19"/>
      <c r="C7" s="19"/>
      <c r="D7" s="19"/>
      <c r="E7" s="19"/>
      <c r="F7" s="19"/>
      <c r="G7" s="19"/>
      <c r="H7" s="19"/>
      <c r="I7" s="19"/>
      <c r="J7" s="89"/>
      <c r="K7" s="92"/>
      <c r="L7" s="95" t="s">
        <v>9</v>
      </c>
      <c r="M7" s="95" t="s">
        <v>5</v>
      </c>
      <c r="N7" s="95" t="s">
        <v>45</v>
      </c>
      <c r="O7" s="95" t="s">
        <v>6</v>
      </c>
      <c r="P7" s="96"/>
      <c r="Q7" s="89"/>
      <c r="R7" s="89"/>
      <c r="S7" s="89"/>
      <c r="T7" s="89"/>
      <c r="U7" s="89"/>
    </row>
    <row r="8" spans="2:22">
      <c r="J8" s="89"/>
      <c r="K8" s="92"/>
      <c r="L8" s="97"/>
      <c r="M8" s="92"/>
      <c r="N8" s="92"/>
      <c r="O8" s="92"/>
      <c r="P8" s="92"/>
      <c r="Q8" s="89"/>
      <c r="R8" s="89"/>
      <c r="S8" s="89"/>
      <c r="T8" s="89"/>
      <c r="U8" s="89"/>
    </row>
    <row r="9" spans="2:22" ht="13">
      <c r="J9" s="89"/>
      <c r="K9" s="98" t="s">
        <v>78</v>
      </c>
      <c r="L9" s="99">
        <f>Calculations!C4</f>
        <v>5306307</v>
      </c>
      <c r="M9" s="99">
        <f>Calculations!D4</f>
        <v>5589000</v>
      </c>
      <c r="N9" s="99">
        <f>Calculations!E4</f>
        <v>5243586</v>
      </c>
      <c r="O9" s="99">
        <f>Calculations!F4</f>
        <v>345414</v>
      </c>
      <c r="P9" s="100"/>
      <c r="Q9" s="89"/>
      <c r="R9" s="89"/>
      <c r="S9" s="89"/>
      <c r="T9" s="89"/>
      <c r="U9" s="89"/>
      <c r="V9" s="44"/>
    </row>
    <row r="10" spans="2:22" ht="13">
      <c r="J10" s="89"/>
      <c r="K10" s="98" t="s">
        <v>79</v>
      </c>
      <c r="L10" s="99">
        <f>Calculations!C5</f>
        <v>4826660.3999999994</v>
      </c>
      <c r="M10" s="99">
        <f>Calculations!D5</f>
        <v>5030100</v>
      </c>
      <c r="N10" s="99">
        <f>Calculations!E5</f>
        <v>4719227.4000000004</v>
      </c>
      <c r="O10" s="99">
        <f>Calculations!F5</f>
        <v>-310872.59999999963</v>
      </c>
      <c r="P10" s="100"/>
      <c r="Q10" s="89"/>
      <c r="R10" s="89"/>
      <c r="S10" s="89"/>
      <c r="T10" s="89"/>
      <c r="U10" s="89"/>
      <c r="V10" s="44"/>
    </row>
    <row r="11" spans="2:22" ht="13">
      <c r="J11" s="89"/>
      <c r="K11" s="98" t="s">
        <v>80</v>
      </c>
      <c r="L11" s="99">
        <f>Calculations!C6</f>
        <v>479646.60000000009</v>
      </c>
      <c r="M11" s="99">
        <f>Calculations!D6</f>
        <v>558900</v>
      </c>
      <c r="N11" s="99">
        <f>Calculations!E6</f>
        <v>524358.59999999986</v>
      </c>
      <c r="O11" s="99">
        <f>Calculations!F6</f>
        <v>34541.40000000014</v>
      </c>
      <c r="P11" s="100"/>
      <c r="Q11" s="89"/>
      <c r="R11" s="89"/>
      <c r="S11" s="89"/>
      <c r="T11" s="89"/>
      <c r="U11" s="89"/>
      <c r="V11" s="44"/>
    </row>
    <row r="12" spans="2:22" ht="13">
      <c r="J12" s="89"/>
      <c r="K12" s="98" t="s">
        <v>15</v>
      </c>
      <c r="L12" s="100">
        <f>Calculations!C7</f>
        <v>37.142067499999996</v>
      </c>
      <c r="M12" s="100">
        <f>Calculations!D7</f>
        <v>46.57500000000001</v>
      </c>
      <c r="N12" s="100">
        <f>Calculations!E7</f>
        <v>35.142067499999996</v>
      </c>
      <c r="O12" s="100">
        <f>Calculations!F7</f>
        <v>11.432932500000014</v>
      </c>
      <c r="P12" s="100"/>
      <c r="Q12" s="89"/>
      <c r="R12" s="89"/>
      <c r="S12" s="89"/>
      <c r="T12" s="89"/>
      <c r="U12" s="89"/>
      <c r="V12" s="44"/>
    </row>
    <row r="13" spans="2:22" ht="13">
      <c r="J13" s="89"/>
      <c r="K13" s="98" t="s">
        <v>48</v>
      </c>
      <c r="L13" s="100">
        <f>Calculations!C8</f>
        <v>29</v>
      </c>
      <c r="M13" s="100">
        <f>Calculations!D8</f>
        <v>18</v>
      </c>
      <c r="N13" s="100">
        <f>Calculations!E8</f>
        <v>17</v>
      </c>
      <c r="O13" s="100">
        <f>Calculations!F8</f>
        <v>1</v>
      </c>
      <c r="P13" s="100"/>
      <c r="Q13" s="89"/>
      <c r="R13" s="89"/>
      <c r="S13" s="89"/>
      <c r="T13" s="89"/>
      <c r="U13" s="89"/>
      <c r="V13" s="44"/>
    </row>
    <row r="14" spans="2:22">
      <c r="J14" s="89"/>
      <c r="K14" s="92"/>
      <c r="L14" s="92"/>
      <c r="M14" s="92"/>
      <c r="N14" s="92"/>
      <c r="O14" s="92"/>
      <c r="P14" s="92"/>
      <c r="Q14" s="89"/>
      <c r="R14" s="89"/>
      <c r="S14" s="89"/>
      <c r="T14" s="89"/>
      <c r="U14" s="89"/>
      <c r="V14" s="44"/>
    </row>
    <row r="15" spans="2:22">
      <c r="J15" s="89"/>
      <c r="K15" s="92"/>
      <c r="L15" s="92"/>
      <c r="M15" s="92"/>
      <c r="N15" s="92"/>
      <c r="O15" s="92"/>
      <c r="P15" s="92"/>
      <c r="Q15" s="89"/>
      <c r="R15" s="89"/>
      <c r="S15" s="89"/>
      <c r="T15" s="89"/>
      <c r="U15" s="89"/>
      <c r="V15" s="44"/>
    </row>
    <row r="16" spans="2:22" ht="13">
      <c r="J16" s="89"/>
      <c r="K16" s="92"/>
      <c r="L16" s="95" t="s">
        <v>9</v>
      </c>
      <c r="M16" s="95" t="s">
        <v>5</v>
      </c>
      <c r="N16" s="95" t="s">
        <v>45</v>
      </c>
      <c r="O16" s="95" t="s">
        <v>6</v>
      </c>
      <c r="P16" s="92"/>
      <c r="Q16" s="89"/>
      <c r="R16" s="89"/>
      <c r="S16" s="89"/>
      <c r="T16" s="89"/>
      <c r="U16" s="89"/>
      <c r="V16" s="44"/>
    </row>
    <row r="17" spans="2:22">
      <c r="J17" s="89"/>
      <c r="K17" s="92"/>
      <c r="L17" s="96"/>
      <c r="M17" s="96"/>
      <c r="N17" s="92"/>
      <c r="O17" s="92"/>
      <c r="P17" s="92"/>
      <c r="Q17" s="89"/>
      <c r="R17" s="89"/>
      <c r="S17" s="89"/>
      <c r="T17" s="89"/>
      <c r="U17" s="89"/>
      <c r="V17" s="44"/>
    </row>
    <row r="18" spans="2:22" ht="13">
      <c r="B18" s="19"/>
      <c r="C18" s="19"/>
      <c r="D18" s="19"/>
      <c r="E18" s="19"/>
      <c r="F18" s="19"/>
      <c r="G18" s="19"/>
      <c r="H18" s="19"/>
      <c r="I18" s="19"/>
      <c r="J18" s="89"/>
      <c r="K18" s="98" t="s">
        <v>81</v>
      </c>
      <c r="L18" s="100">
        <f>Calculations!C12</f>
        <v>233</v>
      </c>
      <c r="M18" s="100">
        <f>Calculations!D12</f>
        <v>249</v>
      </c>
      <c r="N18" s="100">
        <f>Calculations!E12</f>
        <v>245</v>
      </c>
      <c r="O18" s="100">
        <f>Calculations!F12</f>
        <v>4</v>
      </c>
      <c r="P18" s="92"/>
      <c r="Q18" s="89"/>
      <c r="R18" s="89"/>
      <c r="S18" s="89"/>
      <c r="T18" s="89"/>
      <c r="U18" s="89"/>
      <c r="V18" s="44"/>
    </row>
    <row r="19" spans="2:22" ht="13">
      <c r="B19" s="19"/>
      <c r="C19" s="19"/>
      <c r="D19" s="19"/>
      <c r="E19" s="19"/>
      <c r="F19" s="19"/>
      <c r="G19" s="19"/>
      <c r="H19" s="19"/>
      <c r="I19" s="19"/>
      <c r="J19" s="89"/>
      <c r="K19" s="98" t="s">
        <v>82</v>
      </c>
      <c r="L19" s="100">
        <f>Calculations!C13</f>
        <v>38</v>
      </c>
      <c r="M19" s="100">
        <f>Calculations!D13</f>
        <v>82</v>
      </c>
      <c r="N19" s="100">
        <f>Calculations!E13</f>
        <v>50</v>
      </c>
      <c r="O19" s="100">
        <f>Calculations!F13</f>
        <v>32</v>
      </c>
      <c r="P19" s="92"/>
      <c r="Q19" s="89"/>
      <c r="R19" s="89"/>
      <c r="S19" s="89"/>
      <c r="T19" s="89"/>
      <c r="U19" s="89"/>
      <c r="V19" s="44"/>
    </row>
    <row r="20" spans="2:22" ht="13">
      <c r="J20" s="89"/>
      <c r="K20" s="98" t="s">
        <v>23</v>
      </c>
      <c r="L20" s="101">
        <f>Calculations!C14</f>
        <v>0.92249999999999999</v>
      </c>
      <c r="M20" s="101">
        <f>Calculations!D14</f>
        <v>0.92583333333333317</v>
      </c>
      <c r="N20" s="101">
        <f>Calculations!E14</f>
        <v>0.9375</v>
      </c>
      <c r="O20" s="101">
        <f>Calculations!F14</f>
        <v>-1.1666666666666825E-2</v>
      </c>
      <c r="P20" s="92"/>
      <c r="Q20" s="89"/>
      <c r="R20" s="89"/>
      <c r="S20" s="89"/>
      <c r="T20" s="89"/>
      <c r="U20" s="89"/>
      <c r="V20" s="44"/>
    </row>
    <row r="21" spans="2:22" ht="13">
      <c r="J21" s="89"/>
      <c r="K21" s="98" t="s">
        <v>26</v>
      </c>
      <c r="L21" s="101">
        <f>Calculations!C15</f>
        <v>4.2166666666666665E-2</v>
      </c>
      <c r="M21" s="101">
        <f>Calculations!D15</f>
        <v>4.4275000000000002E-2</v>
      </c>
      <c r="N21" s="101">
        <f>Calculations!E15</f>
        <v>4.3166666666666666E-2</v>
      </c>
      <c r="O21" s="101">
        <f>Calculations!F15</f>
        <v>1.1083333333333362E-3</v>
      </c>
      <c r="P21" s="92"/>
      <c r="Q21" s="89"/>
      <c r="R21" s="89"/>
      <c r="S21" s="89"/>
      <c r="T21" s="89"/>
      <c r="U21" s="89"/>
      <c r="V21" s="44"/>
    </row>
    <row r="22" spans="2:22" ht="13">
      <c r="J22" s="89"/>
      <c r="K22" s="98" t="s">
        <v>27</v>
      </c>
      <c r="L22" s="100">
        <f>Calculations!C16</f>
        <v>479646.60000000009</v>
      </c>
      <c r="M22" s="100">
        <f>Calculations!D16</f>
        <v>479646.60000000009</v>
      </c>
      <c r="N22" s="100">
        <f>Calculations!E16</f>
        <v>484443.06600000011</v>
      </c>
      <c r="O22" s="100">
        <f>Calculations!F16</f>
        <v>-4796.4660000000149</v>
      </c>
      <c r="P22" s="92"/>
      <c r="Q22" s="89"/>
      <c r="R22" s="89"/>
      <c r="S22" s="89"/>
      <c r="T22" s="89"/>
      <c r="U22" s="89"/>
      <c r="V22" s="44"/>
    </row>
    <row r="23" spans="2:22">
      <c r="J23" s="89"/>
      <c r="K23" s="92"/>
      <c r="L23" s="96"/>
      <c r="M23" s="96"/>
      <c r="N23" s="92"/>
      <c r="O23" s="92"/>
      <c r="P23" s="92"/>
      <c r="Q23" s="89"/>
      <c r="R23" s="89"/>
      <c r="S23" s="89"/>
      <c r="T23" s="89"/>
      <c r="U23" s="89"/>
      <c r="V23" s="44"/>
    </row>
    <row r="24" spans="2:22">
      <c r="J24" s="89"/>
      <c r="K24" s="92"/>
      <c r="L24" s="96"/>
      <c r="M24" s="96"/>
      <c r="N24" s="92"/>
      <c r="O24" s="96"/>
      <c r="P24" s="92"/>
      <c r="Q24" s="89"/>
      <c r="R24" s="89"/>
      <c r="S24" s="89"/>
      <c r="T24" s="89"/>
      <c r="U24" s="89"/>
      <c r="V24" s="44"/>
    </row>
    <row r="25" spans="2:22" ht="13">
      <c r="J25" s="89"/>
      <c r="K25" s="92"/>
      <c r="L25" s="95" t="s">
        <v>9</v>
      </c>
      <c r="M25" s="95" t="s">
        <v>5</v>
      </c>
      <c r="N25" s="95" t="s">
        <v>45</v>
      </c>
      <c r="O25" s="95" t="s">
        <v>6</v>
      </c>
      <c r="P25" s="92"/>
      <c r="Q25" s="89"/>
      <c r="R25" s="89"/>
      <c r="S25" s="89"/>
      <c r="T25" s="89"/>
      <c r="U25" s="89"/>
      <c r="V25" s="44"/>
    </row>
    <row r="26" spans="2:22">
      <c r="J26" s="89"/>
      <c r="K26" s="92"/>
      <c r="L26" s="96"/>
      <c r="M26" s="96"/>
      <c r="N26" s="92"/>
      <c r="O26" s="92"/>
      <c r="P26" s="92"/>
      <c r="Q26" s="89"/>
      <c r="R26" s="89"/>
      <c r="S26" s="89"/>
      <c r="T26" s="89"/>
      <c r="U26" s="89"/>
      <c r="V26" s="44"/>
    </row>
    <row r="27" spans="2:22" ht="13">
      <c r="J27" s="89"/>
      <c r="K27" s="98" t="s">
        <v>83</v>
      </c>
      <c r="L27" s="102">
        <f>Calculations!C20</f>
        <v>3984</v>
      </c>
      <c r="M27" s="102">
        <f>Calculations!D20</f>
        <v>3841</v>
      </c>
      <c r="N27" s="102">
        <f>Calculations!E20</f>
        <v>4103.5199999999995</v>
      </c>
      <c r="O27" s="102">
        <f>Calculations!F20</f>
        <v>-262.51999999999953</v>
      </c>
      <c r="P27" s="92"/>
      <c r="Q27" s="89"/>
      <c r="R27" s="89"/>
      <c r="S27" s="89"/>
      <c r="T27" s="89"/>
      <c r="U27" s="89"/>
      <c r="V27" s="44"/>
    </row>
    <row r="28" spans="2:22" ht="13">
      <c r="J28" s="89"/>
      <c r="K28" s="98" t="s">
        <v>30</v>
      </c>
      <c r="L28" s="102">
        <f>Calculations!C21</f>
        <v>4.166666666666667</v>
      </c>
      <c r="M28" s="102">
        <f>Calculations!D21</f>
        <v>6.416666666666667</v>
      </c>
      <c r="N28" s="102">
        <f>Calculations!E21</f>
        <v>4.0000000000000009</v>
      </c>
      <c r="O28" s="102">
        <f>Calculations!F21</f>
        <v>2.4166666666666661</v>
      </c>
      <c r="P28" s="92"/>
      <c r="Q28" s="89"/>
      <c r="R28" s="89"/>
      <c r="S28" s="89"/>
      <c r="T28" s="89"/>
      <c r="U28" s="89"/>
      <c r="V28" s="44"/>
    </row>
    <row r="29" spans="2:22" ht="13">
      <c r="J29" s="89"/>
      <c r="K29" s="98" t="s">
        <v>84</v>
      </c>
      <c r="L29" s="102">
        <f>Calculations!C22</f>
        <v>1331.9043674698796</v>
      </c>
      <c r="M29" s="102">
        <f>Calculations!D22</f>
        <v>1475.6545432774365</v>
      </c>
      <c r="N29" s="102">
        <f>Calculations!E22</f>
        <v>1277.8263539595275</v>
      </c>
      <c r="O29" s="102">
        <f>Calculations!F22</f>
        <v>197.82818931790894</v>
      </c>
      <c r="P29" s="92"/>
      <c r="Q29" s="89"/>
      <c r="R29" s="89"/>
      <c r="S29" s="89"/>
      <c r="T29" s="89"/>
      <c r="U29" s="89"/>
      <c r="V29" s="44"/>
    </row>
    <row r="30" spans="2:22" ht="13">
      <c r="B30" s="19"/>
      <c r="C30" s="19"/>
      <c r="D30" s="19"/>
      <c r="E30" s="19"/>
      <c r="F30" s="19"/>
      <c r="G30" s="19"/>
      <c r="H30" s="19"/>
      <c r="I30" s="19"/>
      <c r="J30" s="89"/>
      <c r="K30" s="98" t="s">
        <v>85</v>
      </c>
      <c r="L30" s="103">
        <f>Calculations!C23</f>
        <v>7.5766507886172585</v>
      </c>
      <c r="M30" s="103">
        <f>Calculations!D23</f>
        <v>8.1041041960652453</v>
      </c>
      <c r="N30" s="103">
        <f>Calculations!E23</f>
        <v>7.4251177728449109</v>
      </c>
      <c r="O30" s="103">
        <f>Calculations!F23</f>
        <v>0.67898642322033442</v>
      </c>
      <c r="P30" s="92"/>
      <c r="Q30" s="89"/>
      <c r="R30" s="89"/>
      <c r="S30" s="89"/>
      <c r="T30" s="89"/>
      <c r="U30" s="89"/>
      <c r="V30" s="44"/>
    </row>
    <row r="31" spans="2:22" ht="13">
      <c r="B31" s="19"/>
      <c r="C31" s="19"/>
      <c r="D31" s="19"/>
      <c r="E31" s="19"/>
      <c r="F31" s="19"/>
      <c r="G31" s="19"/>
      <c r="H31" s="19"/>
      <c r="I31" s="19"/>
      <c r="J31" s="89"/>
      <c r="K31" s="98" t="s">
        <v>35</v>
      </c>
      <c r="L31" s="104">
        <f>Calculations!C24</f>
        <v>0.51287500000000008</v>
      </c>
      <c r="M31" s="104">
        <f>Calculations!D24</f>
        <v>0.49994999999999995</v>
      </c>
      <c r="N31" s="104">
        <f>Calculations!E24</f>
        <v>0.52287500000000009</v>
      </c>
      <c r="O31" s="104">
        <f>Calculations!F24</f>
        <v>-2.292500000000014E-2</v>
      </c>
      <c r="P31" s="100"/>
      <c r="Q31" s="89"/>
      <c r="R31" s="89"/>
      <c r="S31" s="89"/>
      <c r="T31" s="89"/>
      <c r="U31" s="89"/>
      <c r="V31" s="44"/>
    </row>
    <row r="32" spans="2:22">
      <c r="J32" s="89"/>
      <c r="K32" s="92"/>
      <c r="L32" s="96"/>
      <c r="M32" s="96"/>
      <c r="N32" s="92"/>
      <c r="O32" s="92"/>
      <c r="P32" s="92"/>
      <c r="Q32" s="89"/>
      <c r="R32" s="89"/>
      <c r="S32" s="89"/>
      <c r="T32" s="89"/>
      <c r="U32" s="89"/>
      <c r="V32" s="44"/>
    </row>
    <row r="33" spans="10:22">
      <c r="J33" s="89"/>
      <c r="K33" s="92"/>
      <c r="L33" s="96"/>
      <c r="M33" s="96"/>
      <c r="N33" s="92"/>
      <c r="O33" s="92"/>
      <c r="P33" s="92"/>
      <c r="Q33" s="89"/>
      <c r="R33" s="89"/>
      <c r="S33" s="89"/>
      <c r="T33" s="89"/>
      <c r="U33" s="89"/>
      <c r="V33" s="44"/>
    </row>
    <row r="34" spans="10:22" ht="13">
      <c r="J34" s="89"/>
      <c r="K34" s="92"/>
      <c r="L34" s="95" t="s">
        <v>9</v>
      </c>
      <c r="M34" s="95" t="s">
        <v>5</v>
      </c>
      <c r="N34" s="95" t="s">
        <v>45</v>
      </c>
      <c r="O34" s="95" t="s">
        <v>6</v>
      </c>
      <c r="P34" s="92"/>
      <c r="Q34" s="89"/>
      <c r="R34" s="89"/>
      <c r="S34" s="89"/>
      <c r="T34" s="89"/>
      <c r="U34" s="89"/>
      <c r="V34" s="44"/>
    </row>
    <row r="35" spans="10:22">
      <c r="J35" s="89"/>
      <c r="K35" s="92"/>
      <c r="L35" s="92"/>
      <c r="M35" s="92"/>
      <c r="N35" s="92"/>
      <c r="O35" s="92"/>
      <c r="P35" s="92"/>
      <c r="Q35" s="89"/>
      <c r="R35" s="89"/>
      <c r="S35" s="89"/>
      <c r="T35" s="89"/>
      <c r="U35" s="89"/>
      <c r="V35" s="44"/>
    </row>
    <row r="36" spans="10:22" ht="13">
      <c r="J36" s="89"/>
      <c r="K36" s="98" t="s">
        <v>98</v>
      </c>
      <c r="L36" s="105">
        <f>Calculations!C28</f>
        <v>8</v>
      </c>
      <c r="M36" s="105">
        <f>Calculations!D28</f>
        <v>7.5</v>
      </c>
      <c r="N36" s="105">
        <f>Calculations!E28</f>
        <v>9</v>
      </c>
      <c r="O36" s="105">
        <f>M36-N36</f>
        <v>-1.5</v>
      </c>
      <c r="P36" s="105"/>
      <c r="Q36" s="89"/>
      <c r="R36" s="89"/>
      <c r="S36" s="89"/>
      <c r="T36" s="89"/>
      <c r="U36" s="89"/>
      <c r="V36" s="44"/>
    </row>
    <row r="37" spans="10:22" ht="13">
      <c r="J37" s="89"/>
      <c r="K37" s="98" t="s">
        <v>99</v>
      </c>
      <c r="L37" s="105">
        <f>Calculations!C29</f>
        <v>8.2499999999999976E-2</v>
      </c>
      <c r="M37" s="105">
        <f>Calculations!D29</f>
        <v>8.0833333333333326E-2</v>
      </c>
      <c r="N37" s="105">
        <f>Calculations!E29</f>
        <v>7.2499999999999981E-2</v>
      </c>
      <c r="O37" s="105">
        <f t="shared" ref="O37" si="0">M37-N37</f>
        <v>8.3333333333333454E-3</v>
      </c>
      <c r="P37" s="92"/>
      <c r="Q37" s="89"/>
      <c r="R37" s="89"/>
      <c r="S37" s="89"/>
      <c r="T37" s="89"/>
      <c r="U37" s="89"/>
      <c r="V37" s="44"/>
    </row>
    <row r="38" spans="10:22" ht="13">
      <c r="J38" s="89"/>
      <c r="K38" s="98" t="s">
        <v>10</v>
      </c>
      <c r="L38" s="106">
        <f>Calculations!C30</f>
        <v>82.199999999999989</v>
      </c>
      <c r="M38" s="106">
        <f>Calculations!D30</f>
        <v>63.800000000000004</v>
      </c>
      <c r="N38" s="106">
        <f>Calculations!E30</f>
        <v>78.911999999999992</v>
      </c>
      <c r="O38" s="106">
        <f>M38-N38</f>
        <v>-15.111999999999988</v>
      </c>
      <c r="P38" s="92"/>
      <c r="Q38" s="89"/>
      <c r="R38" s="89"/>
      <c r="S38" s="89"/>
      <c r="T38" s="89"/>
      <c r="U38" s="89"/>
      <c r="V38" s="44"/>
    </row>
    <row r="39" spans="10:22" ht="13">
      <c r="J39" s="89"/>
      <c r="K39" s="98" t="s">
        <v>13</v>
      </c>
      <c r="L39" s="105">
        <f>Calculations!C31</f>
        <v>3679.333333333333</v>
      </c>
      <c r="M39" s="105">
        <f>Calculations!D31</f>
        <v>3680.0466666666666</v>
      </c>
      <c r="N39" s="105">
        <f>Calculations!E31</f>
        <v>3458.5733333333333</v>
      </c>
      <c r="O39" s="105">
        <f>Calculations!F31</f>
        <v>221.47333333333336</v>
      </c>
      <c r="P39" s="92"/>
      <c r="Q39" s="89"/>
      <c r="R39" s="89"/>
      <c r="S39" s="89"/>
      <c r="T39" s="89"/>
      <c r="U39" s="89"/>
      <c r="V39" s="44"/>
    </row>
    <row r="40" spans="10:22" ht="13">
      <c r="J40" s="89"/>
      <c r="K40" s="98" t="s">
        <v>14</v>
      </c>
      <c r="L40" s="105">
        <f>Calculations!C32</f>
        <v>355.5</v>
      </c>
      <c r="M40" s="105">
        <f>Calculations!D32</f>
        <v>311</v>
      </c>
      <c r="N40" s="105">
        <f>Calculations!E32</f>
        <v>337.72500000000002</v>
      </c>
      <c r="O40" s="105">
        <f>Calculations!F32</f>
        <v>-26.725000000000023</v>
      </c>
      <c r="P40" s="92"/>
      <c r="Q40" s="89"/>
      <c r="R40" s="89"/>
      <c r="S40" s="89"/>
      <c r="T40" s="89"/>
      <c r="U40" s="89"/>
      <c r="V40" s="44"/>
    </row>
    <row r="41" spans="10:22"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</row>
    <row r="42" spans="10:22">
      <c r="L42" s="2"/>
      <c r="M42" s="2"/>
    </row>
    <row r="43" spans="10:22">
      <c r="L43" s="2"/>
      <c r="M43" s="2"/>
      <c r="N43" s="2"/>
    </row>
    <row r="44" spans="10:22">
      <c r="L44" s="1"/>
      <c r="M44" s="1"/>
    </row>
  </sheetData>
  <pageMargins left="0.31496062992125984" right="0.31496062992125984" top="0.74803149606299213" bottom="0.74803149606299213" header="0.31496062992125984" footer="0.31496062992125984"/>
  <pageSetup paperSize="9" scale="5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 altText="NY">
                <anchor moveWithCells="1">
                  <from>
                    <xdr:col>13</xdr:col>
                    <xdr:colOff>412750</xdr:colOff>
                    <xdr:row>0</xdr:row>
                    <xdr:rowOff>146050</xdr:rowOff>
                  </from>
                  <to>
                    <xdr:col>14</xdr:col>
                    <xdr:colOff>234950</xdr:colOff>
                    <xdr:row>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14</xdr:col>
                    <xdr:colOff>228600</xdr:colOff>
                    <xdr:row>0</xdr:row>
                    <xdr:rowOff>31750</xdr:rowOff>
                  </from>
                  <to>
                    <xdr:col>15</xdr:col>
                    <xdr:colOff>57150</xdr:colOff>
                    <xdr:row>2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>
                <anchor moveWithCells="1">
                  <from>
                    <xdr:col>15</xdr:col>
                    <xdr:colOff>76200</xdr:colOff>
                    <xdr:row>0</xdr:row>
                    <xdr:rowOff>25400</xdr:rowOff>
                  </from>
                  <to>
                    <xdr:col>17</xdr:col>
                    <xdr:colOff>203200</xdr:colOff>
                    <xdr:row>2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Option Button 4">
              <controlPr defaultSize="0" autoFill="0" autoLine="0" autoPict="0">
                <anchor moveWithCells="1">
                  <from>
                    <xdr:col>17</xdr:col>
                    <xdr:colOff>304800</xdr:colOff>
                    <xdr:row>0</xdr:row>
                    <xdr:rowOff>25400</xdr:rowOff>
                  </from>
                  <to>
                    <xdr:col>18</xdr:col>
                    <xdr:colOff>165100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Option Button 5">
              <controlPr defaultSize="0" autoFill="0" autoLine="0" autoPict="0">
                <anchor moveWithCells="1">
                  <from>
                    <xdr:col>18</xdr:col>
                    <xdr:colOff>165100</xdr:colOff>
                    <xdr:row>0</xdr:row>
                    <xdr:rowOff>0</xdr:rowOff>
                  </from>
                  <to>
                    <xdr:col>19</xdr:col>
                    <xdr:colOff>488950</xdr:colOff>
                    <xdr:row>3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Lists</vt:lpstr>
      <vt:lpstr>Resources</vt:lpstr>
      <vt:lpstr>Operations</vt:lpstr>
      <vt:lpstr>Customer</vt:lpstr>
      <vt:lpstr>Finance</vt:lpstr>
      <vt:lpstr>Calculations</vt:lpstr>
      <vt:lpstr>Dashboard</vt:lpstr>
    </vt:vector>
  </TitlesOfParts>
  <Company>Queensland Rail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Mahendra Aarumalla</cp:lastModifiedBy>
  <cp:lastPrinted>2016-01-13T00:27:08Z</cp:lastPrinted>
  <dcterms:created xsi:type="dcterms:W3CDTF">2013-12-09T04:26:09Z</dcterms:created>
  <dcterms:modified xsi:type="dcterms:W3CDTF">2023-04-05T11:23:28Z</dcterms:modified>
</cp:coreProperties>
</file>