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M:\Maven\Project-Files\Project-Files\"/>
    </mc:Choice>
  </mc:AlternateContent>
  <xr:revisionPtr revIDLastSave="0" documentId="13_ncr:1_{7C94CBA2-E527-4C0F-859F-D52BEE64EB3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ashboard" sheetId="4" r:id="rId1"/>
    <sheet name="Calculations" sheetId="3" state="hidden" r:id="rId2"/>
    <sheet name="Data" sheetId="2" r:id="rId3"/>
    <sheet name="Mock-Dashboard" sheetId="5" r:id="rId4"/>
  </sheets>
  <calcPr calcId="191029"/>
</workbook>
</file>

<file path=xl/calcChain.xml><?xml version="1.0" encoding="utf-8"?>
<calcChain xmlns="http://schemas.openxmlformats.org/spreadsheetml/2006/main">
  <c r="F27" i="3" l="1"/>
  <c r="F25" i="3"/>
  <c r="F26" i="3"/>
  <c r="F24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E3" i="3"/>
  <c r="J10" i="3" l="1"/>
  <c r="J12" i="3" s="1"/>
  <c r="F10" i="3"/>
  <c r="E5" i="3"/>
  <c r="E4" i="3"/>
  <c r="G10" i="3" s="1"/>
  <c r="B26" i="2"/>
  <c r="H26" i="2" s="1"/>
  <c r="B25" i="2"/>
  <c r="H25" i="2" s="1"/>
  <c r="B24" i="2"/>
  <c r="H24" i="2" s="1"/>
  <c r="B23" i="2"/>
  <c r="H23" i="2" s="1"/>
  <c r="B22" i="2"/>
  <c r="H22" i="2" s="1"/>
  <c r="B21" i="2"/>
  <c r="H21" i="2" s="1"/>
  <c r="B20" i="2"/>
  <c r="H20" i="2" s="1"/>
  <c r="B19" i="2"/>
  <c r="H19" i="2" s="1"/>
  <c r="B18" i="2"/>
  <c r="H18" i="2" s="1"/>
  <c r="B17" i="2"/>
  <c r="H17" i="2" s="1"/>
  <c r="B16" i="2"/>
  <c r="H16" i="2" s="1"/>
  <c r="B15" i="2"/>
  <c r="H15" i="2" s="1"/>
  <c r="B14" i="2"/>
  <c r="H14" i="2" s="1"/>
  <c r="B13" i="2"/>
  <c r="H13" i="2" s="1"/>
  <c r="B12" i="2"/>
  <c r="H12" i="2" s="1"/>
  <c r="B11" i="2"/>
  <c r="H11" i="2" s="1"/>
  <c r="B10" i="2"/>
  <c r="H10" i="2" s="1"/>
  <c r="B9" i="2"/>
  <c r="H9" i="2" s="1"/>
  <c r="B8" i="2"/>
  <c r="H8" i="2" s="1"/>
  <c r="B7" i="2"/>
  <c r="H7" i="2" s="1"/>
  <c r="B6" i="2"/>
  <c r="H6" i="2" s="1"/>
  <c r="B5" i="2"/>
  <c r="H5" i="2" s="1"/>
  <c r="B4" i="2"/>
  <c r="H4" i="2" s="1"/>
  <c r="B3" i="2"/>
  <c r="H3" i="2" s="1"/>
  <c r="G13" i="3" l="1"/>
  <c r="I33" i="4" s="1"/>
  <c r="I30" i="4"/>
  <c r="F12" i="3"/>
  <c r="G32" i="4" s="1"/>
  <c r="G30" i="4"/>
  <c r="G15" i="3"/>
  <c r="I35" i="4" s="1"/>
  <c r="G20" i="3"/>
  <c r="I40" i="4" s="1"/>
  <c r="G19" i="3"/>
  <c r="I39" i="4" s="1"/>
  <c r="G18" i="3"/>
  <c r="I38" i="4" s="1"/>
  <c r="G16" i="3"/>
  <c r="I36" i="4" s="1"/>
  <c r="G14" i="3"/>
  <c r="I34" i="4" s="1"/>
  <c r="K10" i="3"/>
  <c r="K12" i="3" s="1"/>
  <c r="G12" i="3"/>
  <c r="I32" i="4" s="1"/>
  <c r="G11" i="3"/>
  <c r="I31" i="4" s="1"/>
  <c r="J11" i="3"/>
  <c r="F15" i="3"/>
  <c r="G35" i="4" s="1"/>
  <c r="F18" i="3"/>
  <c r="F14" i="3"/>
  <c r="G34" i="4" s="1"/>
  <c r="J19" i="3"/>
  <c r="J17" i="3"/>
  <c r="J15" i="3"/>
  <c r="J13" i="3"/>
  <c r="F11" i="3"/>
  <c r="G31" i="4" s="1"/>
  <c r="G17" i="3"/>
  <c r="I37" i="4" s="1"/>
  <c r="F19" i="3"/>
  <c r="G39" i="4" s="1"/>
  <c r="F17" i="3"/>
  <c r="F13" i="3"/>
  <c r="K16" i="3"/>
  <c r="F20" i="3"/>
  <c r="F16" i="3"/>
  <c r="J20" i="3"/>
  <c r="J18" i="3"/>
  <c r="J16" i="3"/>
  <c r="J14" i="3"/>
  <c r="J7" i="4" l="1"/>
  <c r="G38" i="4"/>
  <c r="R7" i="4"/>
  <c r="G40" i="4"/>
  <c r="H12" i="3"/>
  <c r="K32" i="4" s="1"/>
  <c r="H16" i="3"/>
  <c r="K36" i="4" s="1"/>
  <c r="G36" i="4"/>
  <c r="H13" i="3"/>
  <c r="K33" i="4" s="1"/>
  <c r="G33" i="4"/>
  <c r="F7" i="4"/>
  <c r="G37" i="4"/>
  <c r="K14" i="3"/>
  <c r="H19" i="3"/>
  <c r="K39" i="4" s="1"/>
  <c r="N7" i="4"/>
  <c r="H20" i="3"/>
  <c r="K40" i="4" s="1"/>
  <c r="K13" i="3"/>
  <c r="H11" i="3"/>
  <c r="K31" i="4" s="1"/>
  <c r="K15" i="3"/>
  <c r="H15" i="3"/>
  <c r="K35" i="4" s="1"/>
  <c r="K18" i="3"/>
  <c r="K17" i="3"/>
  <c r="K20" i="3"/>
  <c r="K19" i="3"/>
  <c r="K11" i="3"/>
  <c r="L10" i="3"/>
  <c r="L20" i="3" s="1"/>
  <c r="H14" i="3"/>
  <c r="K34" i="4" s="1"/>
  <c r="H18" i="3"/>
  <c r="K38" i="4" s="1"/>
  <c r="H17" i="3"/>
  <c r="K37" i="4" s="1"/>
  <c r="M7" i="4" l="1"/>
  <c r="Q7" i="4"/>
  <c r="E7" i="4"/>
  <c r="I7" i="4"/>
  <c r="L14" i="3"/>
  <c r="L12" i="3"/>
  <c r="M10" i="3"/>
  <c r="M14" i="3" s="1"/>
  <c r="L19" i="3"/>
  <c r="L17" i="3"/>
  <c r="L11" i="3"/>
  <c r="L15" i="3"/>
  <c r="L18" i="3"/>
  <c r="L16" i="3"/>
  <c r="L13" i="3"/>
  <c r="M20" i="3" l="1"/>
  <c r="M17" i="3"/>
  <c r="M13" i="3"/>
  <c r="M19" i="3"/>
  <c r="N10" i="3"/>
  <c r="N17" i="3" s="1"/>
  <c r="M11" i="3"/>
  <c r="M18" i="3"/>
  <c r="M16" i="3"/>
  <c r="M12" i="3"/>
  <c r="M15" i="3"/>
  <c r="N11" i="3" l="1"/>
  <c r="N18" i="3"/>
  <c r="N14" i="3"/>
  <c r="N16" i="3"/>
  <c r="N12" i="3"/>
  <c r="N15" i="3"/>
  <c r="N19" i="3"/>
  <c r="N13" i="3"/>
  <c r="N20" i="3"/>
  <c r="O10" i="3"/>
  <c r="O13" i="3" s="1"/>
  <c r="O18" i="3" l="1"/>
  <c r="O16" i="3"/>
  <c r="O11" i="3"/>
  <c r="P10" i="3"/>
  <c r="P12" i="3" s="1"/>
  <c r="O19" i="3"/>
  <c r="O17" i="3"/>
  <c r="O15" i="3"/>
  <c r="O14" i="3"/>
  <c r="O12" i="3"/>
  <c r="O20" i="3"/>
  <c r="P15" i="3"/>
  <c r="P17" i="3"/>
  <c r="P11" i="3" l="1"/>
  <c r="P18" i="3"/>
  <c r="P16" i="3"/>
  <c r="Q10" i="3"/>
  <c r="Q16" i="3" s="1"/>
  <c r="P14" i="3"/>
  <c r="P20" i="3"/>
  <c r="P19" i="3"/>
  <c r="P13" i="3"/>
  <c r="Q18" i="3" l="1"/>
  <c r="Q13" i="3"/>
  <c r="Q20" i="3"/>
  <c r="Q14" i="3"/>
  <c r="Q12" i="3"/>
  <c r="Q17" i="3"/>
  <c r="Q11" i="3"/>
  <c r="R10" i="3"/>
  <c r="R11" i="3" s="1"/>
  <c r="Q19" i="3"/>
  <c r="Q15" i="3"/>
  <c r="R16" i="3" l="1"/>
  <c r="R17" i="3"/>
  <c r="R19" i="3"/>
  <c r="R14" i="3"/>
  <c r="R12" i="3"/>
  <c r="R15" i="3"/>
  <c r="S10" i="3"/>
  <c r="T10" i="3" s="1"/>
  <c r="R20" i="3"/>
  <c r="R18" i="3"/>
  <c r="R13" i="3"/>
  <c r="S12" i="3"/>
  <c r="S14" i="3"/>
  <c r="S18" i="3"/>
  <c r="S19" i="3"/>
  <c r="S11" i="3"/>
  <c r="S13" i="3"/>
  <c r="S15" i="3"/>
  <c r="S17" i="3"/>
  <c r="S20" i="3" l="1"/>
  <c r="S16" i="3"/>
  <c r="T12" i="3"/>
  <c r="T14" i="3"/>
  <c r="T16" i="3"/>
  <c r="T18" i="3"/>
  <c r="T20" i="3"/>
  <c r="T13" i="3"/>
  <c r="T15" i="3"/>
  <c r="T17" i="3"/>
  <c r="U10" i="3"/>
  <c r="T11" i="3"/>
  <c r="T19" i="3"/>
  <c r="U13" i="3" l="1"/>
  <c r="M33" i="4" s="1"/>
  <c r="U15" i="3"/>
  <c r="M35" i="4" s="1"/>
  <c r="U17" i="3"/>
  <c r="M37" i="4" s="1"/>
  <c r="U19" i="3"/>
  <c r="M39" i="4" s="1"/>
  <c r="U11" i="3"/>
  <c r="M31" i="4" s="1"/>
  <c r="U12" i="3"/>
  <c r="M32" i="4" s="1"/>
  <c r="U14" i="3"/>
  <c r="M34" i="4" s="1"/>
  <c r="U16" i="3"/>
  <c r="M36" i="4" s="1"/>
  <c r="U18" i="3"/>
  <c r="M38" i="4" s="1"/>
  <c r="U20" i="3"/>
  <c r="M40" i="4" s="1"/>
</calcChain>
</file>

<file path=xl/sharedStrings.xml><?xml version="1.0" encoding="utf-8"?>
<sst xmlns="http://schemas.openxmlformats.org/spreadsheetml/2006/main" count="82" uniqueCount="43">
  <si>
    <t>Refunds</t>
  </si>
  <si>
    <t>Other</t>
  </si>
  <si>
    <t>Month</t>
  </si>
  <si>
    <t>Udemy Organic</t>
  </si>
  <si>
    <t>My Promotions</t>
  </si>
  <si>
    <t>Ad Program</t>
  </si>
  <si>
    <t>Revenue</t>
  </si>
  <si>
    <t>YouTube Subscribers</t>
  </si>
  <si>
    <t>Website Unique visitors</t>
  </si>
  <si>
    <t>Student Purchases</t>
  </si>
  <si>
    <t>Value according to months</t>
  </si>
  <si>
    <t xml:space="preserve">Chart of revenue sparring last 12 months </t>
  </si>
  <si>
    <t>Youtbue subscribers</t>
  </si>
  <si>
    <t>website vistors</t>
  </si>
  <si>
    <t>studentpurchares per refunds Or(sucessfully subscriptions)</t>
  </si>
  <si>
    <t>Chart and impact</t>
  </si>
  <si>
    <t>Columnar Chart</t>
  </si>
  <si>
    <t>Varaiation according with months</t>
  </si>
  <si>
    <t>Current Month</t>
  </si>
  <si>
    <t>LastMonth</t>
  </si>
  <si>
    <t>Change%</t>
  </si>
  <si>
    <t>Last 12 Months Trend</t>
  </si>
  <si>
    <t>Various attributes.</t>
  </si>
  <si>
    <t>New Students</t>
  </si>
  <si>
    <t xml:space="preserve">                      Monthly selection</t>
  </si>
  <si>
    <t>Prevoius Month</t>
  </si>
  <si>
    <t>Last Year This Month</t>
  </si>
  <si>
    <t>Change</t>
  </si>
  <si>
    <t>Last 12 Months</t>
  </si>
  <si>
    <t>Revnue</t>
  </si>
  <si>
    <t>Youtube Subscribers</t>
  </si>
  <si>
    <t>Website Vistors</t>
  </si>
  <si>
    <t>Successful Purchases</t>
  </si>
  <si>
    <t>purchases Per refunds</t>
  </si>
  <si>
    <t>Attributes</t>
  </si>
  <si>
    <t>Previous Month</t>
  </si>
  <si>
    <t>Last 12 Months Total</t>
  </si>
  <si>
    <t>Trend</t>
  </si>
  <si>
    <t>contribution of months wise</t>
  </si>
  <si>
    <t>% of Student Purchases</t>
  </si>
  <si>
    <t>Comparsion of last two months</t>
  </si>
  <si>
    <t>Successful Purchases/Purchases for Refund</t>
  </si>
  <si>
    <t>Select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</si>
</sst>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name val="Corbel"/>
      <family val="2"/>
      <scheme val="minor"/>
    </font>
    <font>
      <sz val="11"/>
      <name val="Corbel"/>
      <family val="2"/>
      <scheme val="minor"/>
    </font>
    <font>
      <sz val="2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4"/>
      <color theme="1"/>
      <name val="Corbel"/>
      <family val="2"/>
      <scheme val="minor"/>
    </font>
    <font>
      <sz val="26"/>
      <color theme="1"/>
      <name val="Corbel"/>
      <family val="2"/>
      <scheme val="minor"/>
    </font>
    <font>
      <b/>
      <sz val="14"/>
      <color theme="3" tint="-0.249977111117893"/>
      <name val="Corbel"/>
      <family val="2"/>
      <scheme val="minor"/>
    </font>
    <font>
      <b/>
      <sz val="11"/>
      <color theme="3" tint="-0.249977111117893"/>
      <name val="Corbel"/>
      <family val="2"/>
      <scheme val="minor"/>
    </font>
    <font>
      <b/>
      <sz val="12"/>
      <color theme="3" tint="-0.249977111117893"/>
      <name val="Corbel"/>
      <family val="2"/>
      <scheme val="minor"/>
    </font>
    <font>
      <sz val="11"/>
      <color theme="3" tint="-0.249977111117893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7" fontId="0" fillId="0" borderId="0" xfId="0" applyNumberFormat="1"/>
    <xf numFmtId="9" fontId="1" fillId="0" borderId="0" xfId="1" applyFont="1"/>
    <xf numFmtId="17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3" fontId="3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17" fontId="0" fillId="0" borderId="5" xfId="0" applyNumberFormat="1" applyBorder="1"/>
    <xf numFmtId="17" fontId="0" fillId="0" borderId="6" xfId="0" applyNumberFormat="1" applyBorder="1"/>
    <xf numFmtId="17" fontId="0" fillId="0" borderId="7" xfId="0" applyNumberFormat="1" applyBorder="1"/>
    <xf numFmtId="9" fontId="0" fillId="0" borderId="0" xfId="1" applyFont="1"/>
    <xf numFmtId="0" fontId="2" fillId="0" borderId="1" xfId="0" applyFont="1" applyBorder="1" applyAlignment="1">
      <alignment horizontal="center" vertical="top" wrapText="1"/>
    </xf>
    <xf numFmtId="2" fontId="0" fillId="0" borderId="0" xfId="0" applyNumberFormat="1" applyAlignment="1">
      <alignment wrapText="1"/>
    </xf>
    <xf numFmtId="9" fontId="3" fillId="0" borderId="1" xfId="1" applyFont="1" applyBorder="1"/>
    <xf numFmtId="2" fontId="3" fillId="0" borderId="1" xfId="1" applyNumberFormat="1" applyFon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0" fillId="0" borderId="0" xfId="0" applyFill="1"/>
    <xf numFmtId="0" fontId="0" fillId="3" borderId="0" xfId="0" applyFill="1"/>
    <xf numFmtId="0" fontId="7" fillId="3" borderId="0" xfId="0" applyFont="1" applyFill="1" applyAlignment="1">
      <alignment horizontal="center" vertical="center" wrapText="1"/>
    </xf>
    <xf numFmtId="17" fontId="7" fillId="3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9" fontId="9" fillId="3" borderId="8" xfId="1" applyFont="1" applyFill="1" applyBorder="1"/>
    <xf numFmtId="0" fontId="9" fillId="3" borderId="0" xfId="0" applyFont="1" applyFill="1" applyAlignment="1">
      <alignment horizontal="center"/>
    </xf>
    <xf numFmtId="0" fontId="9" fillId="3" borderId="9" xfId="0" applyFont="1" applyFill="1" applyBorder="1" applyAlignment="1">
      <alignment horizontal="center"/>
    </xf>
    <xf numFmtId="9" fontId="0" fillId="3" borderId="8" xfId="1" applyFont="1" applyFill="1" applyBorder="1" applyAlignment="1">
      <alignment horizontal="center"/>
    </xf>
    <xf numFmtId="9" fontId="0" fillId="3" borderId="0" xfId="1" applyFont="1" applyFill="1" applyBorder="1" applyAlignment="1">
      <alignment horizontal="center"/>
    </xf>
    <xf numFmtId="9" fontId="0" fillId="3" borderId="9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0" fontId="0" fillId="3" borderId="0" xfId="0" applyFont="1" applyFill="1"/>
    <xf numFmtId="0" fontId="10" fillId="3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7" fontId="11" fillId="3" borderId="1" xfId="0" applyNumberFormat="1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/>
    </xf>
    <xf numFmtId="9" fontId="11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D2E1AA"/>
      <color rgb="FF75F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56184282928347E-2"/>
          <c:y val="5.2103268606606204E-2"/>
          <c:w val="0.90496009522259557"/>
          <c:h val="0.7384147123790237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Calculations!$D$12</c:f>
              <c:strCache>
                <c:ptCount val="1"/>
                <c:pt idx="0">
                  <c:v>Udemy Organic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invertIfNegative val="0"/>
          <c:cat>
            <c:numRef>
              <c:f>Calculations!$F$10:$G$10</c:f>
              <c:numCache>
                <c:formatCode>mmm\-yy</c:formatCode>
                <c:ptCount val="2"/>
                <c:pt idx="0">
                  <c:v>42887</c:v>
                </c:pt>
                <c:pt idx="1">
                  <c:v>42856</c:v>
                </c:pt>
              </c:numCache>
            </c:numRef>
          </c:cat>
          <c:val>
            <c:numRef>
              <c:f>Calculations!$F$12:$G$12</c:f>
              <c:numCache>
                <c:formatCode>General</c:formatCode>
                <c:ptCount val="2"/>
                <c:pt idx="0">
                  <c:v>872</c:v>
                </c:pt>
                <c:pt idx="1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8BF-AF81-A515AD525313}"/>
            </c:ext>
          </c:extLst>
        </c:ser>
        <c:ser>
          <c:idx val="2"/>
          <c:order val="2"/>
          <c:tx>
            <c:strRef>
              <c:f>Calculations!$D$13</c:f>
              <c:strCache>
                <c:ptCount val="1"/>
                <c:pt idx="0">
                  <c:v>My Promotions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invertIfNegative val="0"/>
          <c:cat>
            <c:numRef>
              <c:f>Calculations!$F$10:$G$10</c:f>
              <c:numCache>
                <c:formatCode>mmm\-yy</c:formatCode>
                <c:ptCount val="2"/>
                <c:pt idx="0">
                  <c:v>42887</c:v>
                </c:pt>
                <c:pt idx="1">
                  <c:v>42856</c:v>
                </c:pt>
              </c:numCache>
            </c:numRef>
          </c:cat>
          <c:val>
            <c:numRef>
              <c:f>Calculations!$F$13:$G$13</c:f>
              <c:numCache>
                <c:formatCode>General</c:formatCode>
                <c:ptCount val="2"/>
                <c:pt idx="0">
                  <c:v>309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8BF-AF81-A515AD525313}"/>
            </c:ext>
          </c:extLst>
        </c:ser>
        <c:ser>
          <c:idx val="3"/>
          <c:order val="3"/>
          <c:tx>
            <c:strRef>
              <c:f>Calculations!$D$14</c:f>
              <c:strCache>
                <c:ptCount val="1"/>
                <c:pt idx="0">
                  <c:v>Ad Program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Calculations!$F$10:$G$10</c:f>
              <c:numCache>
                <c:formatCode>mmm\-yy</c:formatCode>
                <c:ptCount val="2"/>
                <c:pt idx="0">
                  <c:v>42887</c:v>
                </c:pt>
                <c:pt idx="1">
                  <c:v>42856</c:v>
                </c:pt>
              </c:numCache>
            </c:numRef>
          </c:cat>
          <c:val>
            <c:numRef>
              <c:f>Calculations!$F$14:$G$14</c:f>
              <c:numCache>
                <c:formatCode>General</c:formatCode>
                <c:ptCount val="2"/>
                <c:pt idx="0">
                  <c:v>92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8BF-AF81-A515AD525313}"/>
            </c:ext>
          </c:extLst>
        </c:ser>
        <c:ser>
          <c:idx val="4"/>
          <c:order val="4"/>
          <c:tx>
            <c:strRef>
              <c:f>Calculations!$D$15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soft" dir="t">
                <a:rot lat="0" lon="0" rev="0"/>
              </a:lightRig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invertIfNegative val="0"/>
          <c:cat>
            <c:numRef>
              <c:f>Calculations!$F$10:$G$10</c:f>
              <c:numCache>
                <c:formatCode>mmm\-yy</c:formatCode>
                <c:ptCount val="2"/>
                <c:pt idx="0">
                  <c:v>42887</c:v>
                </c:pt>
                <c:pt idx="1">
                  <c:v>42856</c:v>
                </c:pt>
              </c:numCache>
            </c:numRef>
          </c:cat>
          <c:val>
            <c:numRef>
              <c:f>Calculations!$F$15:$G$15</c:f>
              <c:numCache>
                <c:formatCode>General</c:formatCode>
                <c:ptCount val="2"/>
                <c:pt idx="0">
                  <c:v>69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D-48BF-AF81-A515AD52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684609599"/>
        <c:axId val="16846087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Calculations!$D$11</c15:sqref>
                        </c15:formulaRef>
                      </c:ext>
                    </c:extLst>
                    <c:strCache>
                      <c:ptCount val="1"/>
                      <c:pt idx="0">
                        <c:v>Student Purchases</c:v>
                      </c:pt>
                    </c:strCache>
                  </c:strRef>
                </c:tx>
                <c:spPr>
                  <a:solidFill>
                    <a:schemeClr val="accent4">
                      <a:lumMod val="75000"/>
                    </a:schemeClr>
                  </a:solidFill>
                  <a:ln>
                    <a:noFill/>
                  </a:ln>
                  <a:effectLst/>
                  <a:scene3d>
                    <a:camera prst="orthographicFront"/>
                    <a:lightRig rig="threePt" dir="t"/>
                  </a:scene3d>
                  <a:sp3d prstMaterial="matte">
                    <a:bevelT w="63500" h="63500" prst="artDeco"/>
                    <a:contourClr>
                      <a:srgbClr val="000000"/>
                    </a:contourClr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Calculations!$F$10:$G$10</c15:sqref>
                        </c15:formulaRef>
                      </c:ext>
                    </c:extLst>
                    <c:numCache>
                      <c:formatCode>mmm\-yy</c:formatCode>
                      <c:ptCount val="2"/>
                      <c:pt idx="0">
                        <c:v>42887</c:v>
                      </c:pt>
                      <c:pt idx="1">
                        <c:v>42856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Calculations!$F$11:$G$11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1342</c:v>
                      </c:pt>
                      <c:pt idx="1">
                        <c:v>1252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5D-48BF-AF81-A515AD525313}"/>
                  </c:ext>
                </c:extLst>
              </c15:ser>
            </c15:filteredBarSeries>
          </c:ext>
        </c:extLst>
      </c:barChart>
      <c:dateAx>
        <c:axId val="16846095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08767"/>
        <c:crosses val="autoZero"/>
        <c:auto val="1"/>
        <c:lblOffset val="100"/>
        <c:baseTimeUnit val="months"/>
      </c:dateAx>
      <c:valAx>
        <c:axId val="168460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0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6165646085038"/>
          <c:y val="0.86756417813286801"/>
          <c:w val="0.79386513646686752"/>
          <c:h val="9.7698736472708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9193527157804"/>
          <c:y val="5.5696224736858264E-2"/>
          <c:w val="0.70622386410178539"/>
          <c:h val="0.76582149539379862"/>
        </c:manualLayout>
      </c:layout>
      <c:pieChart>
        <c:varyColors val="1"/>
        <c:ser>
          <c:idx val="0"/>
          <c:order val="0"/>
          <c:tx>
            <c:strRef>
              <c:f>Calculations!$D$24:$D$27</c:f>
              <c:strCache>
                <c:ptCount val="4"/>
                <c:pt idx="0">
                  <c:v>Udemy Organic</c:v>
                </c:pt>
                <c:pt idx="1">
                  <c:v>My Promotions</c:v>
                </c:pt>
                <c:pt idx="2">
                  <c:v>Ad Program</c:v>
                </c:pt>
                <c:pt idx="3">
                  <c:v>Other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0B-4E2D-BB21-1B17F5523D63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soft" dir="t">
                  <a:rot lat="0" lon="0" rev="0"/>
                </a:lightRig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0B-4E2D-BB21-1B17F5523D63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soft" dir="t">
                  <a:rot lat="0" lon="0" rev="0"/>
                </a:lightRig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0B-4E2D-BB21-1B17F5523D6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soft" dir="t">
                  <a:rot lat="0" lon="0" rev="0"/>
                </a:lightRig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90B-4E2D-BB21-1B17F5523D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Calculations!$D$24:$D$27</c:f>
              <c:strCache>
                <c:ptCount val="4"/>
                <c:pt idx="0">
                  <c:v>Udemy Organic</c:v>
                </c:pt>
                <c:pt idx="1">
                  <c:v>My Promotions</c:v>
                </c:pt>
                <c:pt idx="2">
                  <c:v>Ad Program</c:v>
                </c:pt>
                <c:pt idx="3">
                  <c:v>Other</c:v>
                </c:pt>
              </c:strCache>
            </c:strRef>
          </c:cat>
          <c:val>
            <c:numRef>
              <c:f>Calculations!$F$24:$F$27</c:f>
              <c:numCache>
                <c:formatCode>General</c:formatCode>
                <c:ptCount val="4"/>
                <c:pt idx="0">
                  <c:v>23210</c:v>
                </c:pt>
                <c:pt idx="1">
                  <c:v>5195</c:v>
                </c:pt>
                <c:pt idx="2">
                  <c:v>1988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0B-4E2D-BB21-1B17F552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805177950217619E-2"/>
          <c:y val="0.80632784065696828"/>
          <c:w val="0.90972816092249842"/>
          <c:h val="0.16329240039565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48731375391853E-2"/>
          <c:y val="4.7169957325561403E-2"/>
          <c:w val="0.82536586006812707"/>
          <c:h val="0.7896267488512783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Data!$M$2</c:f>
              <c:strCache>
                <c:ptCount val="1"/>
                <c:pt idx="0">
                  <c:v>purchases Per refunds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numRef>
              <c:f>Data!$A$3:$A$26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Data!$M$3:$M$26</c:f>
              <c:numCache>
                <c:formatCode>0.00</c:formatCode>
                <c:ptCount val="24"/>
                <c:pt idx="0">
                  <c:v>38.421052631578945</c:v>
                </c:pt>
                <c:pt idx="1">
                  <c:v>62.125</c:v>
                </c:pt>
                <c:pt idx="2">
                  <c:v>25.162790697674417</c:v>
                </c:pt>
                <c:pt idx="3">
                  <c:v>46.78125</c:v>
                </c:pt>
                <c:pt idx="4">
                  <c:v>67.222222222222229</c:v>
                </c:pt>
                <c:pt idx="5">
                  <c:v>54.888888888888886</c:v>
                </c:pt>
                <c:pt idx="6">
                  <c:v>37.108695652173914</c:v>
                </c:pt>
                <c:pt idx="7">
                  <c:v>24.456521739130434</c:v>
                </c:pt>
                <c:pt idx="8">
                  <c:v>33.909090909090907</c:v>
                </c:pt>
                <c:pt idx="9">
                  <c:v>48.633333333333333</c:v>
                </c:pt>
                <c:pt idx="10">
                  <c:v>26.945945945945947</c:v>
                </c:pt>
                <c:pt idx="11">
                  <c:v>36.153846153846153</c:v>
                </c:pt>
                <c:pt idx="12">
                  <c:v>141.81818181818181</c:v>
                </c:pt>
                <c:pt idx="13">
                  <c:v>52.89473684210526</c:v>
                </c:pt>
                <c:pt idx="14">
                  <c:v>33.333333333333336</c:v>
                </c:pt>
                <c:pt idx="15">
                  <c:v>99.466666666666669</c:v>
                </c:pt>
                <c:pt idx="16">
                  <c:v>125.2</c:v>
                </c:pt>
                <c:pt idx="17">
                  <c:v>33.549999999999997</c:v>
                </c:pt>
                <c:pt idx="18">
                  <c:v>26.62</c:v>
                </c:pt>
                <c:pt idx="19">
                  <c:v>49.964285714285715</c:v>
                </c:pt>
                <c:pt idx="20">
                  <c:v>50.88</c:v>
                </c:pt>
                <c:pt idx="21">
                  <c:v>34.966666666666669</c:v>
                </c:pt>
                <c:pt idx="22">
                  <c:v>68.058823529411768</c:v>
                </c:pt>
                <c:pt idx="23">
                  <c:v>33.446808510638299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2-4493-AE73-4B333843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axId val="1524460815"/>
        <c:axId val="1524484111"/>
      </c:barChart>
      <c:lineChart>
        <c:grouping val="standard"/>
        <c:varyColors val="0"/>
        <c:ser>
          <c:idx val="0"/>
          <c:order val="0"/>
          <c:tx>
            <c:strRef>
              <c:f>Data!$L$2</c:f>
              <c:strCache>
                <c:ptCount val="1"/>
                <c:pt idx="0">
                  <c:v>Successful Purchases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Data!$A$3:$A$26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Data!$L$3:$L$26</c:f>
              <c:numCache>
                <c:formatCode>0%</c:formatCode>
                <c:ptCount val="24"/>
                <c:pt idx="0">
                  <c:v>0.97397260273972608</c:v>
                </c:pt>
                <c:pt idx="1">
                  <c:v>0.98390342052313884</c:v>
                </c:pt>
                <c:pt idx="2">
                  <c:v>0.96025878003696863</c:v>
                </c:pt>
                <c:pt idx="3">
                  <c:v>0.978623914495658</c:v>
                </c:pt>
                <c:pt idx="4">
                  <c:v>0.98512396694214877</c:v>
                </c:pt>
                <c:pt idx="5">
                  <c:v>0.98178137651821862</c:v>
                </c:pt>
                <c:pt idx="6">
                  <c:v>0.97305213825424719</c:v>
                </c:pt>
                <c:pt idx="7">
                  <c:v>0.95911111111111114</c:v>
                </c:pt>
                <c:pt idx="8">
                  <c:v>0.97050938337801607</c:v>
                </c:pt>
                <c:pt idx="9">
                  <c:v>0.97943797121315967</c:v>
                </c:pt>
                <c:pt idx="10">
                  <c:v>0.96288866599799394</c:v>
                </c:pt>
                <c:pt idx="11">
                  <c:v>0.97234042553191491</c:v>
                </c:pt>
                <c:pt idx="12">
                  <c:v>0.99294871794871797</c:v>
                </c:pt>
                <c:pt idx="13">
                  <c:v>0.98109452736318403</c:v>
                </c:pt>
                <c:pt idx="14">
                  <c:v>0.97</c:v>
                </c:pt>
                <c:pt idx="15">
                  <c:v>0.98994638069705099</c:v>
                </c:pt>
                <c:pt idx="16">
                  <c:v>0.99201277955271561</c:v>
                </c:pt>
                <c:pt idx="17">
                  <c:v>0.97019374068554398</c:v>
                </c:pt>
                <c:pt idx="18">
                  <c:v>0.96243425995492116</c:v>
                </c:pt>
                <c:pt idx="19">
                  <c:v>0.97998570407433883</c:v>
                </c:pt>
                <c:pt idx="20">
                  <c:v>0.98034591194968557</c:v>
                </c:pt>
                <c:pt idx="21">
                  <c:v>0.97140133460438516</c:v>
                </c:pt>
                <c:pt idx="22">
                  <c:v>0.98530682800345726</c:v>
                </c:pt>
                <c:pt idx="23">
                  <c:v>0.97010178117048351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42-4493-AE73-4B333843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147279"/>
        <c:axId val="1526146031"/>
      </c:lineChart>
      <c:dateAx>
        <c:axId val="152446081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24484111"/>
        <c:crosses val="autoZero"/>
        <c:auto val="1"/>
        <c:lblOffset val="100"/>
        <c:baseTimeUnit val="months"/>
      </c:dateAx>
      <c:valAx>
        <c:axId val="1524484111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60815"/>
        <c:crosses val="autoZero"/>
        <c:crossBetween val="midCat"/>
        <c:majorUnit val="40"/>
      </c:valAx>
      <c:valAx>
        <c:axId val="15261460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47279"/>
        <c:crosses val="max"/>
        <c:crossBetween val="between"/>
        <c:majorUnit val="2.0000000000000004E-2"/>
      </c:valAx>
      <c:dateAx>
        <c:axId val="1526147279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crossAx val="1526146031"/>
        <c:crosses val="max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195962</xdr:colOff>
      <xdr:row>12</xdr:row>
      <xdr:rowOff>32432</xdr:rowOff>
    </xdr:from>
    <xdr:to>
      <xdr:col>19</xdr:col>
      <xdr:colOff>378951</xdr:colOff>
      <xdr:row>25</xdr:row>
      <xdr:rowOff>133144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E8629-31CF-4236-B81F-6D6C3BB48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484102</xdr:colOff>
      <xdr:row>12</xdr:row>
      <xdr:rowOff>21166</xdr:rowOff>
    </xdr:from>
    <xdr:to>
      <xdr:col>13</xdr:col>
      <xdr:colOff>143387</xdr:colOff>
      <xdr:row>25</xdr:row>
      <xdr:rowOff>143386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9F65A-1490-4A19-AFAD-A00995A7C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31410</xdr:colOff>
      <xdr:row>12</xdr:row>
      <xdr:rowOff>20825</xdr:rowOff>
    </xdr:from>
    <xdr:to>
      <xdr:col>8</xdr:col>
      <xdr:colOff>454742</xdr:colOff>
      <xdr:row>25</xdr:row>
      <xdr:rowOff>137242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A2B03-AB1A-44C7-B5B6-5F54D407C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4"/>
  <sheetViews>
    <sheetView zoomScale="57" zoomScaleNormal="57" workbookViewId="0">
      <selection activeCell="X21" sqref="X21"/>
    </sheetView>
  </sheetViews>
  <sheetFormatPr defaultRowHeight="14.5" x14ac:dyDescent="0.35"/>
  <cols>
    <col min="4" max="4" width="8.6640625" customWidth="1"/>
    <col min="5" max="5" width="7" customWidth="1"/>
    <col min="6" max="6" width="21.4140625" customWidth="1"/>
    <col min="12" max="12" width="7" customWidth="1"/>
    <col min="13" max="13" width="8.6640625" customWidth="1"/>
    <col min="14" max="14" width="10.75" customWidth="1"/>
    <col min="15" max="15" width="8.6640625" customWidth="1"/>
    <col min="19" max="19" width="18.25" customWidth="1"/>
  </cols>
  <sheetData>
    <row r="1" spans="2:21" x14ac:dyDescent="0.35"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69"/>
    </row>
    <row r="2" spans="2:21" ht="14.5" customHeight="1" x14ac:dyDescent="0.35">
      <c r="D2" s="71" t="s">
        <v>42</v>
      </c>
      <c r="E2" s="71"/>
      <c r="F2" s="71"/>
      <c r="G2" s="71"/>
      <c r="H2" s="71"/>
      <c r="I2" s="71"/>
      <c r="J2" s="71"/>
      <c r="K2" s="71"/>
      <c r="L2" s="71"/>
      <c r="M2" s="71"/>
      <c r="N2" s="72">
        <v>42887</v>
      </c>
      <c r="O2" s="71"/>
      <c r="P2" s="73"/>
      <c r="Q2" s="73"/>
      <c r="R2" s="73"/>
      <c r="S2" s="73"/>
      <c r="T2" s="70"/>
      <c r="U2" s="69"/>
    </row>
    <row r="3" spans="2:21" ht="14.5" customHeight="1" x14ac:dyDescent="0.35"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3"/>
      <c r="Q3" s="73"/>
      <c r="R3" s="73"/>
      <c r="S3" s="73"/>
      <c r="T3" s="70"/>
      <c r="U3" s="69"/>
    </row>
    <row r="4" spans="2:21" x14ac:dyDescent="0.35"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69"/>
    </row>
    <row r="5" spans="2:21" ht="15" thickBot="1" x14ac:dyDescent="0.4"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69"/>
    </row>
    <row r="6" spans="2:21" ht="18.5" x14ac:dyDescent="0.45">
      <c r="D6" s="70"/>
      <c r="E6" s="74" t="s">
        <v>29</v>
      </c>
      <c r="F6" s="75"/>
      <c r="G6" s="76"/>
      <c r="H6" s="70"/>
      <c r="I6" s="74" t="s">
        <v>23</v>
      </c>
      <c r="J6" s="75"/>
      <c r="K6" s="76"/>
      <c r="L6" s="70"/>
      <c r="M6" s="74" t="s">
        <v>30</v>
      </c>
      <c r="N6" s="75"/>
      <c r="O6" s="76"/>
      <c r="P6" s="70"/>
      <c r="Q6" s="74" t="s">
        <v>31</v>
      </c>
      <c r="R6" s="75"/>
      <c r="S6" s="76"/>
      <c r="T6" s="70"/>
      <c r="U6" s="69"/>
    </row>
    <row r="7" spans="2:21" x14ac:dyDescent="0.35">
      <c r="D7" s="70"/>
      <c r="E7" s="77">
        <f>Calculations!H17</f>
        <v>4.8309178743961352E-2</v>
      </c>
      <c r="F7" s="78">
        <f>Calculations!F17</f>
        <v>1302</v>
      </c>
      <c r="G7" s="79"/>
      <c r="H7" s="70"/>
      <c r="I7" s="77">
        <f>Calculations!H18</f>
        <v>-0.38613861386138615</v>
      </c>
      <c r="J7" s="78">
        <f>Calculations!F18</f>
        <v>62</v>
      </c>
      <c r="K7" s="79"/>
      <c r="L7" s="70"/>
      <c r="M7" s="77">
        <f>Calculations!H19</f>
        <v>0.28971962616822428</v>
      </c>
      <c r="N7" s="78">
        <f>Calculations!F19</f>
        <v>138</v>
      </c>
      <c r="O7" s="79"/>
      <c r="P7" s="70"/>
      <c r="Q7" s="77">
        <f>Calculations!H20</f>
        <v>0.75482625482625487</v>
      </c>
      <c r="R7" s="78">
        <f>Calculations!F20</f>
        <v>1818</v>
      </c>
      <c r="S7" s="79"/>
      <c r="T7" s="70"/>
      <c r="U7" s="69"/>
    </row>
    <row r="8" spans="2:21" x14ac:dyDescent="0.35">
      <c r="D8" s="70"/>
      <c r="E8" s="80"/>
      <c r="F8" s="81"/>
      <c r="G8" s="82"/>
      <c r="H8" s="70"/>
      <c r="I8" s="80"/>
      <c r="J8" s="81"/>
      <c r="K8" s="82"/>
      <c r="L8" s="70"/>
      <c r="M8" s="80"/>
      <c r="N8" s="81"/>
      <c r="O8" s="82"/>
      <c r="P8" s="70"/>
      <c r="Q8" s="80"/>
      <c r="R8" s="81"/>
      <c r="S8" s="82"/>
      <c r="T8" s="70"/>
      <c r="U8" s="69"/>
    </row>
    <row r="9" spans="2:21" x14ac:dyDescent="0.35">
      <c r="D9" s="70"/>
      <c r="E9" s="80"/>
      <c r="F9" s="81"/>
      <c r="G9" s="82"/>
      <c r="H9" s="70"/>
      <c r="I9" s="80"/>
      <c r="J9" s="81"/>
      <c r="K9" s="82"/>
      <c r="L9" s="70"/>
      <c r="M9" s="80"/>
      <c r="N9" s="81"/>
      <c r="O9" s="82"/>
      <c r="P9" s="70"/>
      <c r="Q9" s="80"/>
      <c r="R9" s="81"/>
      <c r="S9" s="82"/>
      <c r="T9" s="70"/>
      <c r="U9" s="69"/>
    </row>
    <row r="10" spans="2:21" ht="15" thickBot="1" x14ac:dyDescent="0.4">
      <c r="D10" s="70"/>
      <c r="E10" s="83"/>
      <c r="F10" s="84"/>
      <c r="G10" s="85"/>
      <c r="H10" s="86"/>
      <c r="I10" s="83"/>
      <c r="J10" s="84"/>
      <c r="K10" s="85"/>
      <c r="L10" s="70"/>
      <c r="M10" s="83"/>
      <c r="N10" s="84"/>
      <c r="O10" s="85"/>
      <c r="P10" s="70"/>
      <c r="Q10" s="83"/>
      <c r="R10" s="84"/>
      <c r="S10" s="85"/>
      <c r="T10" s="70"/>
      <c r="U10" s="69"/>
    </row>
    <row r="11" spans="2:21" x14ac:dyDescent="0.35"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69"/>
    </row>
    <row r="12" spans="2:21" ht="18.5" x14ac:dyDescent="0.45">
      <c r="B12" s="68"/>
      <c r="C12" s="67"/>
      <c r="D12" s="87" t="s">
        <v>41</v>
      </c>
      <c r="E12" s="87"/>
      <c r="F12" s="87"/>
      <c r="G12" s="87"/>
      <c r="H12" s="87"/>
      <c r="I12" s="87" t="s">
        <v>39</v>
      </c>
      <c r="J12" s="87"/>
      <c r="K12" s="87"/>
      <c r="L12" s="87"/>
      <c r="M12" s="87"/>
      <c r="N12" s="87" t="s">
        <v>40</v>
      </c>
      <c r="O12" s="87"/>
      <c r="P12" s="87"/>
      <c r="Q12" s="87"/>
      <c r="R12" s="87"/>
      <c r="S12" s="87"/>
      <c r="T12" s="70"/>
      <c r="U12" s="69"/>
    </row>
    <row r="13" spans="2:21" x14ac:dyDescent="0.35"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69"/>
    </row>
    <row r="14" spans="2:21" x14ac:dyDescent="0.35"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69"/>
    </row>
    <row r="15" spans="2:21" x14ac:dyDescent="0.35"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69"/>
    </row>
    <row r="16" spans="2:21" x14ac:dyDescent="0.35"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69"/>
    </row>
    <row r="17" spans="4:21" x14ac:dyDescent="0.35"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69"/>
    </row>
    <row r="18" spans="4:21" x14ac:dyDescent="0.35"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69"/>
    </row>
    <row r="19" spans="4:21" x14ac:dyDescent="0.35"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69"/>
    </row>
    <row r="20" spans="4:21" x14ac:dyDescent="0.35"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69"/>
    </row>
    <row r="21" spans="4:21" x14ac:dyDescent="0.35"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69"/>
    </row>
    <row r="22" spans="4:21" x14ac:dyDescent="0.35"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69"/>
    </row>
    <row r="23" spans="4:21" x14ac:dyDescent="0.35"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69"/>
    </row>
    <row r="24" spans="4:21" x14ac:dyDescent="0.35"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69"/>
    </row>
    <row r="25" spans="4:21" x14ac:dyDescent="0.35"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69"/>
    </row>
    <row r="26" spans="4:21" x14ac:dyDescent="0.35"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69"/>
    </row>
    <row r="27" spans="4:21" x14ac:dyDescent="0.35"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69"/>
    </row>
    <row r="28" spans="4:21" x14ac:dyDescent="0.35"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69"/>
    </row>
    <row r="29" spans="4:21" ht="14.5" customHeight="1" x14ac:dyDescent="0.35">
      <c r="D29" s="70"/>
      <c r="E29" s="86"/>
      <c r="F29" s="93" t="s">
        <v>34</v>
      </c>
      <c r="G29" s="90" t="s">
        <v>18</v>
      </c>
      <c r="H29" s="90"/>
      <c r="I29" s="90" t="s">
        <v>35</v>
      </c>
      <c r="J29" s="90"/>
      <c r="K29" s="91" t="s">
        <v>27</v>
      </c>
      <c r="L29" s="92"/>
      <c r="M29" s="93" t="s">
        <v>36</v>
      </c>
      <c r="N29" s="93"/>
      <c r="O29" s="89" t="s">
        <v>37</v>
      </c>
      <c r="P29" s="89"/>
      <c r="Q29" s="89"/>
      <c r="R29" s="89"/>
      <c r="S29" s="89"/>
      <c r="T29" s="70"/>
      <c r="U29" s="69"/>
    </row>
    <row r="30" spans="4:21" x14ac:dyDescent="0.35">
      <c r="D30" s="70"/>
      <c r="E30" s="86"/>
      <c r="F30" s="93"/>
      <c r="G30" s="94">
        <f>Calculations!F10</f>
        <v>42887</v>
      </c>
      <c r="H30" s="94"/>
      <c r="I30" s="94">
        <f>Calculations!G10</f>
        <v>42856</v>
      </c>
      <c r="J30" s="94"/>
      <c r="K30" s="95"/>
      <c r="L30" s="96"/>
      <c r="M30" s="93"/>
      <c r="N30" s="93"/>
      <c r="O30" s="89"/>
      <c r="P30" s="89"/>
      <c r="Q30" s="89"/>
      <c r="R30" s="89"/>
      <c r="S30" s="89"/>
      <c r="T30" s="70"/>
      <c r="U30" s="69"/>
    </row>
    <row r="31" spans="4:21" ht="18" customHeight="1" x14ac:dyDescent="0.35">
      <c r="D31" s="70"/>
      <c r="E31" s="86"/>
      <c r="F31" s="97" t="s">
        <v>9</v>
      </c>
      <c r="G31" s="98">
        <f>Calculations!F11</f>
        <v>1342</v>
      </c>
      <c r="H31" s="98"/>
      <c r="I31" s="90">
        <f>Calculations!G11</f>
        <v>1252</v>
      </c>
      <c r="J31" s="90"/>
      <c r="K31" s="99">
        <f>Calculations!H11</f>
        <v>7.1884984025559109E-2</v>
      </c>
      <c r="L31" s="99"/>
      <c r="M31" s="90">
        <f>SUM(Calculations!J11:U11)</f>
        <v>16041</v>
      </c>
      <c r="N31" s="90"/>
      <c r="O31" s="88"/>
      <c r="P31" s="88"/>
      <c r="Q31" s="88"/>
      <c r="R31" s="88"/>
      <c r="S31" s="88"/>
      <c r="T31" s="70"/>
      <c r="U31" s="69"/>
    </row>
    <row r="32" spans="4:21" ht="18" customHeight="1" x14ac:dyDescent="0.35">
      <c r="D32" s="70"/>
      <c r="E32" s="86"/>
      <c r="F32" s="97" t="s">
        <v>3</v>
      </c>
      <c r="G32" s="98">
        <f>Calculations!F12</f>
        <v>872</v>
      </c>
      <c r="H32" s="98"/>
      <c r="I32" s="90">
        <f>Calculations!G12</f>
        <v>936</v>
      </c>
      <c r="J32" s="90"/>
      <c r="K32" s="99">
        <f>Calculations!H12</f>
        <v>-6.8376068376068383E-2</v>
      </c>
      <c r="L32" s="99"/>
      <c r="M32" s="90">
        <f>SUM(Calculations!J12:U12)</f>
        <v>11510</v>
      </c>
      <c r="N32" s="90"/>
      <c r="O32" s="88"/>
      <c r="P32" s="88"/>
      <c r="Q32" s="88"/>
      <c r="R32" s="88"/>
      <c r="S32" s="88"/>
      <c r="T32" s="70"/>
      <c r="U32" s="69"/>
    </row>
    <row r="33" spans="4:21" ht="18" customHeight="1" x14ac:dyDescent="0.35">
      <c r="D33" s="70"/>
      <c r="E33" s="86"/>
      <c r="F33" s="97" t="s">
        <v>4</v>
      </c>
      <c r="G33" s="98">
        <f>Calculations!F13</f>
        <v>309</v>
      </c>
      <c r="H33" s="98"/>
      <c r="I33" s="90">
        <f>Calculations!G13</f>
        <v>172</v>
      </c>
      <c r="J33" s="90"/>
      <c r="K33" s="99">
        <f>Calculations!H13</f>
        <v>0.79651162790697672</v>
      </c>
      <c r="L33" s="99"/>
      <c r="M33" s="90">
        <f>SUM(Calculations!J13:U13)</f>
        <v>2798</v>
      </c>
      <c r="N33" s="90"/>
      <c r="O33" s="88"/>
      <c r="P33" s="88"/>
      <c r="Q33" s="88"/>
      <c r="R33" s="88"/>
      <c r="S33" s="88"/>
      <c r="T33" s="70"/>
      <c r="U33" s="69"/>
    </row>
    <row r="34" spans="4:21" ht="18" customHeight="1" x14ac:dyDescent="0.35">
      <c r="D34" s="70"/>
      <c r="E34" s="86"/>
      <c r="F34" s="97" t="s">
        <v>5</v>
      </c>
      <c r="G34" s="98">
        <f>Calculations!F14</f>
        <v>92</v>
      </c>
      <c r="H34" s="98"/>
      <c r="I34" s="90">
        <f>Calculations!G14</f>
        <v>77</v>
      </c>
      <c r="J34" s="90"/>
      <c r="K34" s="99">
        <f>Calculations!H14</f>
        <v>0.19480519480519481</v>
      </c>
      <c r="L34" s="99"/>
      <c r="M34" s="90">
        <f>SUM(Calculations!J14:U14)</f>
        <v>894</v>
      </c>
      <c r="N34" s="90"/>
      <c r="O34" s="88"/>
      <c r="P34" s="88"/>
      <c r="Q34" s="88"/>
      <c r="R34" s="88"/>
      <c r="S34" s="88"/>
      <c r="T34" s="70"/>
      <c r="U34" s="69"/>
    </row>
    <row r="35" spans="4:21" ht="18" customHeight="1" x14ac:dyDescent="0.35">
      <c r="D35" s="70"/>
      <c r="E35" s="86"/>
      <c r="F35" s="97" t="s">
        <v>1</v>
      </c>
      <c r="G35" s="98">
        <f>Calculations!F15</f>
        <v>69</v>
      </c>
      <c r="H35" s="98"/>
      <c r="I35" s="90">
        <f>Calculations!G15</f>
        <v>67</v>
      </c>
      <c r="J35" s="90"/>
      <c r="K35" s="99">
        <f>Calculations!H15</f>
        <v>2.9850746268656716E-2</v>
      </c>
      <c r="L35" s="99"/>
      <c r="M35" s="90">
        <f>SUM(Calculations!J15:U15)</f>
        <v>839</v>
      </c>
      <c r="N35" s="90"/>
      <c r="O35" s="88"/>
      <c r="P35" s="88"/>
      <c r="Q35" s="88"/>
      <c r="R35" s="88"/>
      <c r="S35" s="88"/>
      <c r="T35" s="70"/>
      <c r="U35" s="69"/>
    </row>
    <row r="36" spans="4:21" ht="18" customHeight="1" x14ac:dyDescent="0.35">
      <c r="D36" s="70"/>
      <c r="E36" s="86"/>
      <c r="F36" s="97" t="s">
        <v>0</v>
      </c>
      <c r="G36" s="98">
        <f>Calculations!F16</f>
        <v>40</v>
      </c>
      <c r="H36" s="98"/>
      <c r="I36" s="90">
        <f>Calculations!G16</f>
        <v>10</v>
      </c>
      <c r="J36" s="90"/>
      <c r="K36" s="99">
        <f>Calculations!H16</f>
        <v>3</v>
      </c>
      <c r="L36" s="99"/>
      <c r="M36" s="90">
        <f>SUM(Calculations!J16:U16)</f>
        <v>373</v>
      </c>
      <c r="N36" s="90"/>
      <c r="O36" s="88"/>
      <c r="P36" s="88"/>
      <c r="Q36" s="88"/>
      <c r="R36" s="88"/>
      <c r="S36" s="88"/>
      <c r="T36" s="70"/>
      <c r="U36" s="69"/>
    </row>
    <row r="37" spans="4:21" ht="18" customHeight="1" x14ac:dyDescent="0.35">
      <c r="D37" s="70"/>
      <c r="E37" s="86"/>
      <c r="F37" s="97" t="s">
        <v>6</v>
      </c>
      <c r="G37" s="98">
        <f>Calculations!F17</f>
        <v>1302</v>
      </c>
      <c r="H37" s="98"/>
      <c r="I37" s="90">
        <f>Calculations!G17</f>
        <v>1242</v>
      </c>
      <c r="J37" s="90"/>
      <c r="K37" s="99">
        <f>Calculations!H17</f>
        <v>4.8309178743961352E-2</v>
      </c>
      <c r="L37" s="99"/>
      <c r="M37" s="90">
        <f>SUM(Calculations!J17:U17)</f>
        <v>15668</v>
      </c>
      <c r="N37" s="90"/>
      <c r="O37" s="88"/>
      <c r="P37" s="88"/>
      <c r="Q37" s="88"/>
      <c r="R37" s="88"/>
      <c r="S37" s="88"/>
      <c r="T37" s="70"/>
      <c r="U37" s="69"/>
    </row>
    <row r="38" spans="4:21" ht="18" customHeight="1" x14ac:dyDescent="0.35">
      <c r="D38" s="70"/>
      <c r="E38" s="86"/>
      <c r="F38" s="97" t="s">
        <v>23</v>
      </c>
      <c r="G38" s="98">
        <f>Calculations!F18</f>
        <v>62</v>
      </c>
      <c r="H38" s="98"/>
      <c r="I38" s="90">
        <f>Calculations!G18</f>
        <v>101</v>
      </c>
      <c r="J38" s="90"/>
      <c r="K38" s="99">
        <f>Calculations!H18</f>
        <v>-0.38613861386138615</v>
      </c>
      <c r="L38" s="99"/>
      <c r="M38" s="90">
        <f>SUM(Calculations!J18:U18)</f>
        <v>1336</v>
      </c>
      <c r="N38" s="90"/>
      <c r="O38" s="88"/>
      <c r="P38" s="88"/>
      <c r="Q38" s="88"/>
      <c r="R38" s="88"/>
      <c r="S38" s="88"/>
      <c r="T38" s="70"/>
      <c r="U38" s="69"/>
    </row>
    <row r="39" spans="4:21" ht="18" customHeight="1" x14ac:dyDescent="0.35">
      <c r="D39" s="70"/>
      <c r="E39" s="86"/>
      <c r="F39" s="97" t="s">
        <v>7</v>
      </c>
      <c r="G39" s="98">
        <f>Calculations!F19</f>
        <v>138</v>
      </c>
      <c r="H39" s="98"/>
      <c r="I39" s="90">
        <f>Calculations!G19</f>
        <v>107</v>
      </c>
      <c r="J39" s="90"/>
      <c r="K39" s="99">
        <f>Calculations!H19</f>
        <v>0.28971962616822428</v>
      </c>
      <c r="L39" s="99"/>
      <c r="M39" s="90">
        <f>SUM(Calculations!J19:U19)</f>
        <v>1604</v>
      </c>
      <c r="N39" s="90"/>
      <c r="O39" s="88"/>
      <c r="P39" s="88"/>
      <c r="Q39" s="88"/>
      <c r="R39" s="88"/>
      <c r="S39" s="88"/>
      <c r="T39" s="70"/>
      <c r="U39" s="69"/>
    </row>
    <row r="40" spans="4:21" ht="18" customHeight="1" x14ac:dyDescent="0.35">
      <c r="D40" s="70"/>
      <c r="E40" s="86"/>
      <c r="F40" s="97" t="s">
        <v>8</v>
      </c>
      <c r="G40" s="98">
        <f>Calculations!F20</f>
        <v>1818</v>
      </c>
      <c r="H40" s="98"/>
      <c r="I40" s="90">
        <f>Calculations!G20</f>
        <v>1036</v>
      </c>
      <c r="J40" s="90"/>
      <c r="K40" s="99">
        <f>Calculations!H20</f>
        <v>0.75482625482625487</v>
      </c>
      <c r="L40" s="99"/>
      <c r="M40" s="90">
        <f>SUM(Calculations!J20:U20)</f>
        <v>18874</v>
      </c>
      <c r="N40" s="90"/>
      <c r="O40" s="88"/>
      <c r="P40" s="88"/>
      <c r="Q40" s="88"/>
      <c r="R40" s="88"/>
      <c r="S40" s="88"/>
      <c r="T40" s="70"/>
      <c r="U40" s="69"/>
    </row>
    <row r="41" spans="4:21" x14ac:dyDescent="0.35">
      <c r="D41" s="70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70"/>
      <c r="U41" s="69"/>
    </row>
    <row r="42" spans="4:21" x14ac:dyDescent="0.35"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</row>
    <row r="43" spans="4:21" x14ac:dyDescent="0.35">
      <c r="U43" s="69"/>
    </row>
    <row r="44" spans="4:21" x14ac:dyDescent="0.35">
      <c r="U44" s="69"/>
    </row>
  </sheetData>
  <mergeCells count="76">
    <mergeCell ref="P2:S3"/>
    <mergeCell ref="K29:L30"/>
    <mergeCell ref="D12:H12"/>
    <mergeCell ref="I12:M12"/>
    <mergeCell ref="N12:S12"/>
    <mergeCell ref="M40:N40"/>
    <mergeCell ref="O29:S30"/>
    <mergeCell ref="O31:S31"/>
    <mergeCell ref="O32:S32"/>
    <mergeCell ref="O33:S33"/>
    <mergeCell ref="O34:S34"/>
    <mergeCell ref="O35:S35"/>
    <mergeCell ref="O36:S36"/>
    <mergeCell ref="O37:S37"/>
    <mergeCell ref="O38:S38"/>
    <mergeCell ref="O39:S39"/>
    <mergeCell ref="O40:S40"/>
    <mergeCell ref="M35:N35"/>
    <mergeCell ref="M36:N36"/>
    <mergeCell ref="M37:N37"/>
    <mergeCell ref="M38:N38"/>
    <mergeCell ref="M39:N39"/>
    <mergeCell ref="M29:N30"/>
    <mergeCell ref="M31:N31"/>
    <mergeCell ref="M32:N32"/>
    <mergeCell ref="M33:N33"/>
    <mergeCell ref="M34:N34"/>
    <mergeCell ref="I40:J4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I35:J35"/>
    <mergeCell ref="I36:J36"/>
    <mergeCell ref="I37:J37"/>
    <mergeCell ref="I38:J38"/>
    <mergeCell ref="I39:J39"/>
    <mergeCell ref="I29:J29"/>
    <mergeCell ref="G31:H31"/>
    <mergeCell ref="G32:H32"/>
    <mergeCell ref="G33:H33"/>
    <mergeCell ref="G34:H34"/>
    <mergeCell ref="I30:J30"/>
    <mergeCell ref="I31:J31"/>
    <mergeCell ref="I32:J32"/>
    <mergeCell ref="I33:J33"/>
    <mergeCell ref="I34:J34"/>
    <mergeCell ref="F29:F30"/>
    <mergeCell ref="G29:H29"/>
    <mergeCell ref="G30:H30"/>
    <mergeCell ref="G35:H35"/>
    <mergeCell ref="G36:H36"/>
    <mergeCell ref="G37:H37"/>
    <mergeCell ref="G38:H38"/>
    <mergeCell ref="G39:H39"/>
    <mergeCell ref="G40:H40"/>
    <mergeCell ref="D2:M3"/>
    <mergeCell ref="N2:O3"/>
    <mergeCell ref="E6:G6"/>
    <mergeCell ref="E8:G10"/>
    <mergeCell ref="F7:G7"/>
    <mergeCell ref="M8:O10"/>
    <mergeCell ref="Q6:S6"/>
    <mergeCell ref="R7:S7"/>
    <mergeCell ref="Q8:S10"/>
    <mergeCell ref="I6:K6"/>
    <mergeCell ref="J7:K7"/>
    <mergeCell ref="I8:K10"/>
    <mergeCell ref="M6:O6"/>
    <mergeCell ref="N7:O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4F28A7E3-F66D-41EE-B4E5-0C35B8DDD48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E7</xm:sqref>
        </x14:conditionalFormatting>
        <x14:conditionalFormatting xmlns:xm="http://schemas.microsoft.com/office/excel/2006/main">
          <x14:cfRule type="iconSet" priority="17" id="{F4BE57A4-633B-4C5A-A6BE-ACBB9484B684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E8</xm:sqref>
        </x14:conditionalFormatting>
        <x14:conditionalFormatting xmlns:xm="http://schemas.microsoft.com/office/excel/2006/main">
          <x14:cfRule type="iconSet" priority="18" id="{BA9D8064-8DF5-4600-8C9E-DF5A09928446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Q8</xm:sqref>
        </x14:conditionalFormatting>
        <x14:conditionalFormatting xmlns:xm="http://schemas.microsoft.com/office/excel/2006/main">
          <x14:cfRule type="iconSet" priority="7" id="{E9F81B5E-857F-4569-BF92-B2E535F1FBD8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M8</xm:sqref>
        </x14:conditionalFormatting>
        <x14:conditionalFormatting xmlns:xm="http://schemas.microsoft.com/office/excel/2006/main">
          <x14:cfRule type="iconSet" priority="6" id="{73FD427E-F003-42C3-91FA-B419A3FB304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K31:L40</xm:sqref>
        </x14:conditionalFormatting>
        <x14:conditionalFormatting xmlns:xm="http://schemas.microsoft.com/office/excel/2006/main">
          <x14:cfRule type="iconSet" priority="5" id="{2619229C-67D4-4B39-B834-DE4B375DF85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I7</xm:sqref>
        </x14:conditionalFormatting>
        <x14:conditionalFormatting xmlns:xm="http://schemas.microsoft.com/office/excel/2006/main">
          <x14:cfRule type="iconSet" priority="4" id="{49BB1C54-74F3-4ED4-A46F-D5794A858E2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M7</xm:sqref>
        </x14:conditionalFormatting>
        <x14:conditionalFormatting xmlns:xm="http://schemas.microsoft.com/office/excel/2006/main">
          <x14:cfRule type="iconSet" priority="3" id="{D0DB1905-B75A-4C14-8629-1DF734DAF321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Q7</xm:sqref>
        </x14:conditionalFormatting>
        <x14:conditionalFormatting xmlns:xm="http://schemas.microsoft.com/office/excel/2006/main">
          <x14:cfRule type="iconSet" priority="1" id="{9BFB9956-2CC6-4964-A5E4-B45FCA2A94E1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0B2B7-F162-4278-872C-621266967111}">
          <x14:formula1>
            <xm:f>Data!$A$15:$A$26</xm:f>
          </x14:formula1>
          <xm:sqref>N2:O3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ECA2AF12-229D-4563-8EE0-F4AA023D2C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Calculations!J11:U11</xm:f>
              <xm:sqref>O31</xm:sqref>
            </x14:sparkline>
            <x14:sparkline>
              <xm:f>Calculations!J12:U12</xm:f>
              <xm:sqref>O32</xm:sqref>
            </x14:sparkline>
            <x14:sparkline>
              <xm:f>Calculations!J13:U13</xm:f>
              <xm:sqref>O33</xm:sqref>
            </x14:sparkline>
            <x14:sparkline>
              <xm:f>Calculations!J14:U14</xm:f>
              <xm:sqref>O34</xm:sqref>
            </x14:sparkline>
            <x14:sparkline>
              <xm:f>Calculations!J15:U15</xm:f>
              <xm:sqref>O35</xm:sqref>
            </x14:sparkline>
            <x14:sparkline>
              <xm:f>Calculations!J16:U16</xm:f>
              <xm:sqref>O36</xm:sqref>
            </x14:sparkline>
            <x14:sparkline>
              <xm:f>Calculations!J17:U17</xm:f>
              <xm:sqref>O37</xm:sqref>
            </x14:sparkline>
            <x14:sparkline>
              <xm:f>Calculations!J18:U18</xm:f>
              <xm:sqref>O38</xm:sqref>
            </x14:sparkline>
            <x14:sparkline>
              <xm:f>Calculations!J19:U19</xm:f>
              <xm:sqref>O39</xm:sqref>
            </x14:sparkline>
            <x14:sparkline>
              <xm:f>Calculations!J20:U20</xm:f>
              <xm:sqref>O40</xm:sqref>
            </x14:sparkline>
          </x14:sparklines>
        </x14:sparklineGroup>
        <x14:sparklineGroup displayEmptyCellsAs="gap" markers="1" xr2:uid="{D48CC0DA-C834-4226-9A64-1E1C6003C6AF}">
          <x14:colorSeries rgb="FF0020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Calculations!J17:U17</xm:f>
              <xm:sqref>E8</xm:sqref>
            </x14:sparkline>
          </x14:sparklines>
        </x14:sparklineGroup>
        <x14:sparklineGroup displayEmptyCellsAs="gap" markers="1" xr2:uid="{AD91209D-6CC0-4534-A259-34D9E27E1C1B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Calculations!J18:U18</xm:f>
              <xm:sqref>I8</xm:sqref>
            </x14:sparkline>
          </x14:sparklines>
        </x14:sparklineGroup>
        <x14:sparklineGroup displayEmptyCellsAs="gap" markers="1" xr2:uid="{7842A4B3-6F7D-4F80-A99E-DCE8824CCB4C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Calculations!J19:U19</xm:f>
              <xm:sqref>M8</xm:sqref>
            </x14:sparkline>
          </x14:sparklines>
        </x14:sparklineGroup>
        <x14:sparklineGroup displayEmptyCellsAs="gap" markers="1" xr2:uid="{3F6F5A32-F6E2-4523-B752-A2E7DBE8EF3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Calculations!J20:U20</xm:f>
              <xm:sqref>Q8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U27"/>
  <sheetViews>
    <sheetView zoomScale="73" workbookViewId="0">
      <selection activeCell="R26" sqref="R26"/>
    </sheetView>
  </sheetViews>
  <sheetFormatPr defaultRowHeight="14.5" x14ac:dyDescent="0.35"/>
  <cols>
    <col min="2" max="2" width="8.9140625" customWidth="1"/>
    <col min="3" max="3" width="9.6640625" customWidth="1"/>
    <col min="4" max="4" width="25.1640625" customWidth="1"/>
    <col min="5" max="5" width="10.58203125" customWidth="1"/>
    <col min="6" max="6" width="14.83203125" customWidth="1"/>
    <col min="7" max="7" width="14.5" customWidth="1"/>
    <col min="8" max="8" width="11.25" customWidth="1"/>
    <col min="9" max="9" width="7.6640625" customWidth="1"/>
    <col min="22" max="22" width="19" customWidth="1"/>
  </cols>
  <sheetData>
    <row r="2" spans="3:21" x14ac:dyDescent="0.35">
      <c r="C2" s="3"/>
    </row>
    <row r="3" spans="3:21" x14ac:dyDescent="0.35">
      <c r="C3" s="3"/>
      <c r="D3" t="s">
        <v>18</v>
      </c>
      <c r="E3" s="3">
        <f>Dashboard!$N$2</f>
        <v>42887</v>
      </c>
    </row>
    <row r="4" spans="3:21" x14ac:dyDescent="0.35">
      <c r="C4" s="3"/>
      <c r="D4" t="s">
        <v>25</v>
      </c>
      <c r="E4" s="3">
        <f>EOMONTH(E3,-2)+1</f>
        <v>42856</v>
      </c>
    </row>
    <row r="5" spans="3:21" x14ac:dyDescent="0.35">
      <c r="C5" s="3"/>
      <c r="D5" t="s">
        <v>26</v>
      </c>
      <c r="E5" s="3">
        <f>EOMONTH(E3,-13)+1</f>
        <v>42522</v>
      </c>
    </row>
    <row r="6" spans="3:21" x14ac:dyDescent="0.35">
      <c r="C6" s="3"/>
    </row>
    <row r="8" spans="3:21" ht="15" thickBot="1" x14ac:dyDescent="0.4">
      <c r="C8" s="3"/>
      <c r="D8" s="3"/>
      <c r="F8" s="3"/>
    </row>
    <row r="9" spans="3:21" ht="15.5" x14ac:dyDescent="0.35">
      <c r="E9" s="4"/>
      <c r="F9" s="16" t="s">
        <v>18</v>
      </c>
      <c r="G9" s="17" t="s">
        <v>25</v>
      </c>
      <c r="H9" s="17" t="s">
        <v>27</v>
      </c>
      <c r="I9" s="28" t="s">
        <v>28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9"/>
    </row>
    <row r="10" spans="3:21" ht="15" thickBot="1" x14ac:dyDescent="0.4">
      <c r="E10" s="4"/>
      <c r="F10" s="18">
        <f>E3</f>
        <v>42887</v>
      </c>
      <c r="G10" s="19">
        <f>E4</f>
        <v>42856</v>
      </c>
      <c r="H10" s="11"/>
      <c r="I10" s="11"/>
      <c r="J10" s="19">
        <f>E3</f>
        <v>42887</v>
      </c>
      <c r="K10" s="19">
        <f>EOMONTH(J10,-2)+1</f>
        <v>42856</v>
      </c>
      <c r="L10" s="19">
        <f t="shared" ref="L10:T10" si="0">EOMONTH(K10,-2)+1</f>
        <v>42826</v>
      </c>
      <c r="M10" s="19">
        <f t="shared" si="0"/>
        <v>42795</v>
      </c>
      <c r="N10" s="19">
        <f t="shared" si="0"/>
        <v>42767</v>
      </c>
      <c r="O10" s="19">
        <f t="shared" si="0"/>
        <v>42736</v>
      </c>
      <c r="P10" s="19">
        <f t="shared" si="0"/>
        <v>42705</v>
      </c>
      <c r="Q10" s="19">
        <f t="shared" si="0"/>
        <v>42675</v>
      </c>
      <c r="R10" s="19">
        <f>EOMONTH(Q10,-2)+1</f>
        <v>42644</v>
      </c>
      <c r="S10" s="19">
        <f t="shared" si="0"/>
        <v>42614</v>
      </c>
      <c r="T10" s="19">
        <f t="shared" si="0"/>
        <v>42583</v>
      </c>
      <c r="U10" s="20">
        <f>EOMONTH(T10,-2)+1</f>
        <v>42552</v>
      </c>
    </row>
    <row r="11" spans="3:21" x14ac:dyDescent="0.35">
      <c r="D11" s="8" t="s">
        <v>9</v>
      </c>
      <c r="E11" s="4"/>
      <c r="F11">
        <f>SUMPRODUCT((Data!$A$3:$A$26=Calculations!F$10)*(Data!$B$2:$K$2=Calculations!$D11)*(Data!$B$3:$K$26))</f>
        <v>1342</v>
      </c>
      <c r="G11">
        <f>SUMPRODUCT((Data!$A$3:$A$26=Calculations!G$10)*(Data!$B$2:$K$2=Calculations!$D11)*(Data!$B$3:$K$26))</f>
        <v>1252</v>
      </c>
      <c r="H11" s="21">
        <f>(F11-G11)/G11</f>
        <v>7.1884984025559109E-2</v>
      </c>
      <c r="I11" s="21"/>
      <c r="J11">
        <f>SUMPRODUCT((Data!$A$3:$A$26=Calculations!J$10)*(Data!$B$2:$K$2=Calculations!$D11)*(Data!$B$3:$K$26))</f>
        <v>1342</v>
      </c>
      <c r="K11">
        <f>SUMPRODUCT((Data!$A$3:$A$26=Calculations!K$10)*(Data!$B$2:$K$2=Calculations!$D11)*(Data!$B$3:$K$26))</f>
        <v>1252</v>
      </c>
      <c r="L11">
        <f>SUMPRODUCT((Data!$A$3:$A$26=Calculations!L$10)*(Data!$B$2:$K$2=Calculations!$D11)*(Data!$B$3:$K$26))</f>
        <v>1492</v>
      </c>
      <c r="M11">
        <f>SUMPRODUCT((Data!$A$3:$A$26=Calculations!M$10)*(Data!$B$2:$K$2=Calculations!$D11)*(Data!$B$3:$K$26))</f>
        <v>1200</v>
      </c>
      <c r="N11">
        <f>SUMPRODUCT((Data!$A$3:$A$26=Calculations!N$10)*(Data!$B$2:$K$2=Calculations!$D11)*(Data!$B$3:$K$26))</f>
        <v>1005</v>
      </c>
      <c r="O11">
        <f>SUMPRODUCT((Data!$A$3:$A$26=Calculations!O$10)*(Data!$B$2:$K$2=Calculations!$D11)*(Data!$B$3:$K$26))</f>
        <v>1560</v>
      </c>
      <c r="P11">
        <f>SUMPRODUCT((Data!$A$3:$A$26=Calculations!P$10)*(Data!$B$2:$K$2=Calculations!$D11)*(Data!$B$3:$K$26))</f>
        <v>1410</v>
      </c>
      <c r="Q11">
        <f>SUMPRODUCT((Data!$A$3:$A$26=Calculations!Q$10)*(Data!$B$2:$K$2=Calculations!$D11)*(Data!$B$3:$K$26))</f>
        <v>997</v>
      </c>
      <c r="R11">
        <f>SUMPRODUCT((Data!$A$3:$A$26=Calculations!R$10)*(Data!$B$2:$K$2=Calculations!$D11)*(Data!$B$3:$K$26))</f>
        <v>1459</v>
      </c>
      <c r="S11">
        <f>SUMPRODUCT((Data!$A$3:$A$26=Calculations!S$10)*(Data!$B$2:$K$2=Calculations!$D11)*(Data!$B$3:$K$26))</f>
        <v>1492</v>
      </c>
      <c r="T11">
        <f>SUMPRODUCT((Data!$A$3:$A$26=Calculations!T$10)*(Data!$B$2:$K$2=Calculations!$D11)*(Data!$B$3:$K$26))</f>
        <v>1125</v>
      </c>
      <c r="U11">
        <f>SUMPRODUCT((Data!$A$3:$A$26=Calculations!U$10)*(Data!$B$2:$K$2=Calculations!$D11)*(Data!$B$3:$K$26))</f>
        <v>1707</v>
      </c>
    </row>
    <row r="12" spans="3:21" x14ac:dyDescent="0.35">
      <c r="D12" s="8" t="s">
        <v>3</v>
      </c>
      <c r="E12" s="4"/>
      <c r="F12">
        <f>SUMPRODUCT((Data!$A$3:$A$26=Calculations!F$10)*(Data!$B$2:$K$2=Calculations!$D12)*(Data!$B$3:$K$26))</f>
        <v>872</v>
      </c>
      <c r="G12">
        <f>SUMPRODUCT((Data!$A$3:$A$26=Calculations!G$10)*(Data!$B$2:$K$2=Calculations!$D12)*(Data!$B$3:$K$26))</f>
        <v>936</v>
      </c>
      <c r="H12" s="21">
        <f t="shared" ref="H12:H20" si="1">(F12-G12)/G12</f>
        <v>-6.8376068376068383E-2</v>
      </c>
      <c r="I12" s="21"/>
      <c r="J12">
        <f>SUMPRODUCT((Data!$A$3:$A$26=Calculations!J$10)*(Data!$B$2:$K$2=Calculations!$D12)*(Data!$B$3:$K$26))</f>
        <v>872</v>
      </c>
      <c r="K12">
        <f>SUMPRODUCT((Data!$A$3:$A$26=Calculations!K$10)*(Data!$B$2:$K$2=Calculations!$D12)*(Data!$B$3:$K$26))</f>
        <v>936</v>
      </c>
      <c r="L12">
        <f>SUMPRODUCT((Data!$A$3:$A$26=Calculations!L$10)*(Data!$B$2:$K$2=Calculations!$D12)*(Data!$B$3:$K$26))</f>
        <v>1114</v>
      </c>
      <c r="M12">
        <f>SUMPRODUCT((Data!$A$3:$A$26=Calculations!M$10)*(Data!$B$2:$K$2=Calculations!$D12)*(Data!$B$3:$K$26))</f>
        <v>828</v>
      </c>
      <c r="N12">
        <f>SUMPRODUCT((Data!$A$3:$A$26=Calculations!N$10)*(Data!$B$2:$K$2=Calculations!$D12)*(Data!$B$3:$K$26))</f>
        <v>732</v>
      </c>
      <c r="O12">
        <f>SUMPRODUCT((Data!$A$3:$A$26=Calculations!O$10)*(Data!$B$2:$K$2=Calculations!$D12)*(Data!$B$3:$K$26))</f>
        <v>1146</v>
      </c>
      <c r="P12">
        <f>SUMPRODUCT((Data!$A$3:$A$26=Calculations!P$10)*(Data!$B$2:$K$2=Calculations!$D12)*(Data!$B$3:$K$26))</f>
        <v>950</v>
      </c>
      <c r="Q12">
        <f>SUMPRODUCT((Data!$A$3:$A$26=Calculations!Q$10)*(Data!$B$2:$K$2=Calculations!$D12)*(Data!$B$3:$K$26))</f>
        <v>771</v>
      </c>
      <c r="R12">
        <f>SUMPRODUCT((Data!$A$3:$A$26=Calculations!R$10)*(Data!$B$2:$K$2=Calculations!$D12)*(Data!$B$3:$K$26))</f>
        <v>1025</v>
      </c>
      <c r="S12">
        <f>SUMPRODUCT((Data!$A$3:$A$26=Calculations!S$10)*(Data!$B$2:$K$2=Calculations!$D12)*(Data!$B$3:$K$26))</f>
        <v>1006</v>
      </c>
      <c r="T12">
        <f>SUMPRODUCT((Data!$A$3:$A$26=Calculations!T$10)*(Data!$B$2:$K$2=Calculations!$D12)*(Data!$B$3:$K$26))</f>
        <v>830</v>
      </c>
      <c r="U12">
        <f>SUMPRODUCT((Data!$A$3:$A$26=Calculations!U$10)*(Data!$B$2:$K$2=Calculations!$D12)*(Data!$B$3:$K$26))</f>
        <v>1300</v>
      </c>
    </row>
    <row r="13" spans="3:21" x14ac:dyDescent="0.35">
      <c r="D13" s="8" t="s">
        <v>4</v>
      </c>
      <c r="E13" s="4"/>
      <c r="F13">
        <f>SUMPRODUCT((Data!$A$3:$A$26=Calculations!F$10)*(Data!$B$2:$K$2=Calculations!$D13)*(Data!$B$3:$K$26))</f>
        <v>309</v>
      </c>
      <c r="G13">
        <f>SUMPRODUCT((Data!$A$3:$A$26=Calculations!G$10)*(Data!$B$2:$K$2=Calculations!$D13)*(Data!$B$3:$K$26))</f>
        <v>172</v>
      </c>
      <c r="H13" s="21">
        <f t="shared" si="1"/>
        <v>0.79651162790697672</v>
      </c>
      <c r="I13" s="21"/>
      <c r="J13">
        <f>SUMPRODUCT((Data!$A$3:$A$26=Calculations!J$10)*(Data!$B$2:$K$2=Calculations!$D13)*(Data!$B$3:$K$26))</f>
        <v>309</v>
      </c>
      <c r="K13">
        <f>SUMPRODUCT((Data!$A$3:$A$26=Calculations!K$10)*(Data!$B$2:$K$2=Calculations!$D13)*(Data!$B$3:$K$26))</f>
        <v>172</v>
      </c>
      <c r="L13">
        <f>SUMPRODUCT((Data!$A$3:$A$26=Calculations!L$10)*(Data!$B$2:$K$2=Calculations!$D13)*(Data!$B$3:$K$26))</f>
        <v>230</v>
      </c>
      <c r="M13">
        <f>SUMPRODUCT((Data!$A$3:$A$26=Calculations!M$10)*(Data!$B$2:$K$2=Calculations!$D13)*(Data!$B$3:$K$26))</f>
        <v>210</v>
      </c>
      <c r="N13">
        <f>SUMPRODUCT((Data!$A$3:$A$26=Calculations!N$10)*(Data!$B$2:$K$2=Calculations!$D13)*(Data!$B$3:$K$26))</f>
        <v>110</v>
      </c>
      <c r="O13">
        <f>SUMPRODUCT((Data!$A$3:$A$26=Calculations!O$10)*(Data!$B$2:$K$2=Calculations!$D13)*(Data!$B$3:$K$26))</f>
        <v>230</v>
      </c>
      <c r="P13">
        <f>SUMPRODUCT((Data!$A$3:$A$26=Calculations!P$10)*(Data!$B$2:$K$2=Calculations!$D13)*(Data!$B$3:$K$26))</f>
        <v>332</v>
      </c>
      <c r="Q13">
        <f>SUMPRODUCT((Data!$A$3:$A$26=Calculations!Q$10)*(Data!$B$2:$K$2=Calculations!$D13)*(Data!$B$3:$K$26))</f>
        <v>115</v>
      </c>
      <c r="R13">
        <f>SUMPRODUCT((Data!$A$3:$A$26=Calculations!R$10)*(Data!$B$2:$K$2=Calculations!$D13)*(Data!$B$3:$K$26))</f>
        <v>287</v>
      </c>
      <c r="S13">
        <f>SUMPRODUCT((Data!$A$3:$A$26=Calculations!S$10)*(Data!$B$2:$K$2=Calculations!$D13)*(Data!$B$3:$K$26))</f>
        <v>350</v>
      </c>
      <c r="T13">
        <f>SUMPRODUCT((Data!$A$3:$A$26=Calculations!T$10)*(Data!$B$2:$K$2=Calculations!$D13)*(Data!$B$3:$K$26))</f>
        <v>172</v>
      </c>
      <c r="U13">
        <f>SUMPRODUCT((Data!$A$3:$A$26=Calculations!U$10)*(Data!$B$2:$K$2=Calculations!$D13)*(Data!$B$3:$K$26))</f>
        <v>281</v>
      </c>
    </row>
    <row r="14" spans="3:21" x14ac:dyDescent="0.35">
      <c r="D14" s="8" t="s">
        <v>5</v>
      </c>
      <c r="E14" s="4"/>
      <c r="F14">
        <f>SUMPRODUCT((Data!$A$3:$A$26=Calculations!F$10)*(Data!$B$2:$K$2=Calculations!$D14)*(Data!$B$3:$K$26))</f>
        <v>92</v>
      </c>
      <c r="G14">
        <f>SUMPRODUCT((Data!$A$3:$A$26=Calculations!G$10)*(Data!$B$2:$K$2=Calculations!$D14)*(Data!$B$3:$K$26))</f>
        <v>77</v>
      </c>
      <c r="H14" s="21">
        <f t="shared" si="1"/>
        <v>0.19480519480519481</v>
      </c>
      <c r="I14" s="21"/>
      <c r="J14">
        <f>SUMPRODUCT((Data!$A$3:$A$26=Calculations!J$10)*(Data!$B$2:$K$2=Calculations!$D14)*(Data!$B$3:$K$26))</f>
        <v>92</v>
      </c>
      <c r="K14">
        <f>SUMPRODUCT((Data!$A$3:$A$26=Calculations!K$10)*(Data!$B$2:$K$2=Calculations!$D14)*(Data!$B$3:$K$26))</f>
        <v>77</v>
      </c>
      <c r="L14">
        <f>SUMPRODUCT((Data!$A$3:$A$26=Calculations!L$10)*(Data!$B$2:$K$2=Calculations!$D14)*(Data!$B$3:$K$26))</f>
        <v>85</v>
      </c>
      <c r="M14">
        <f>SUMPRODUCT((Data!$A$3:$A$26=Calculations!M$10)*(Data!$B$2:$K$2=Calculations!$D14)*(Data!$B$3:$K$26))</f>
        <v>82</v>
      </c>
      <c r="N14">
        <f>SUMPRODUCT((Data!$A$3:$A$26=Calculations!N$10)*(Data!$B$2:$K$2=Calculations!$D14)*(Data!$B$3:$K$26))</f>
        <v>92</v>
      </c>
      <c r="O14">
        <f>SUMPRODUCT((Data!$A$3:$A$26=Calculations!O$10)*(Data!$B$2:$K$2=Calculations!$D14)*(Data!$B$3:$K$26))</f>
        <v>112</v>
      </c>
      <c r="P14">
        <f>SUMPRODUCT((Data!$A$3:$A$26=Calculations!P$10)*(Data!$B$2:$K$2=Calculations!$D14)*(Data!$B$3:$K$26))</f>
        <v>65</v>
      </c>
      <c r="Q14">
        <f>SUMPRODUCT((Data!$A$3:$A$26=Calculations!Q$10)*(Data!$B$2:$K$2=Calculations!$D14)*(Data!$B$3:$K$26))</f>
        <v>53</v>
      </c>
      <c r="R14">
        <f>SUMPRODUCT((Data!$A$3:$A$26=Calculations!R$10)*(Data!$B$2:$K$2=Calculations!$D14)*(Data!$B$3:$K$26))</f>
        <v>60</v>
      </c>
      <c r="S14">
        <f>SUMPRODUCT((Data!$A$3:$A$26=Calculations!S$10)*(Data!$B$2:$K$2=Calculations!$D14)*(Data!$B$3:$K$26))</f>
        <v>54</v>
      </c>
      <c r="T14">
        <f>SUMPRODUCT((Data!$A$3:$A$26=Calculations!T$10)*(Data!$B$2:$K$2=Calculations!$D14)*(Data!$B$3:$K$26))</f>
        <v>59</v>
      </c>
      <c r="U14">
        <f>SUMPRODUCT((Data!$A$3:$A$26=Calculations!U$10)*(Data!$B$2:$K$2=Calculations!$D14)*(Data!$B$3:$K$26))</f>
        <v>63</v>
      </c>
    </row>
    <row r="15" spans="3:21" x14ac:dyDescent="0.35">
      <c r="D15" s="8" t="s">
        <v>1</v>
      </c>
      <c r="E15" s="4"/>
      <c r="F15">
        <f>SUMPRODUCT((Data!$A$3:$A$26=Calculations!F$10)*(Data!$B$2:$K$2=Calculations!$D15)*(Data!$B$3:$K$26))</f>
        <v>69</v>
      </c>
      <c r="G15">
        <f>SUMPRODUCT((Data!$A$3:$A$26=Calculations!G$10)*(Data!$B$2:$K$2=Calculations!$D15)*(Data!$B$3:$K$26))</f>
        <v>67</v>
      </c>
      <c r="H15" s="21">
        <f t="shared" si="1"/>
        <v>2.9850746268656716E-2</v>
      </c>
      <c r="I15" s="21"/>
      <c r="J15">
        <f>SUMPRODUCT((Data!$A$3:$A$26=Calculations!J$10)*(Data!$B$2:$K$2=Calculations!$D15)*(Data!$B$3:$K$26))</f>
        <v>69</v>
      </c>
      <c r="K15">
        <f>SUMPRODUCT((Data!$A$3:$A$26=Calculations!K$10)*(Data!$B$2:$K$2=Calculations!$D15)*(Data!$B$3:$K$26))</f>
        <v>67</v>
      </c>
      <c r="L15">
        <f>SUMPRODUCT((Data!$A$3:$A$26=Calculations!L$10)*(Data!$B$2:$K$2=Calculations!$D15)*(Data!$B$3:$K$26))</f>
        <v>63</v>
      </c>
      <c r="M15">
        <f>SUMPRODUCT((Data!$A$3:$A$26=Calculations!M$10)*(Data!$B$2:$K$2=Calculations!$D15)*(Data!$B$3:$K$26))</f>
        <v>80</v>
      </c>
      <c r="N15">
        <f>SUMPRODUCT((Data!$A$3:$A$26=Calculations!N$10)*(Data!$B$2:$K$2=Calculations!$D15)*(Data!$B$3:$K$26))</f>
        <v>71</v>
      </c>
      <c r="O15">
        <f>SUMPRODUCT((Data!$A$3:$A$26=Calculations!O$10)*(Data!$B$2:$K$2=Calculations!$D15)*(Data!$B$3:$K$26))</f>
        <v>72</v>
      </c>
      <c r="P15">
        <f>SUMPRODUCT((Data!$A$3:$A$26=Calculations!P$10)*(Data!$B$2:$K$2=Calculations!$D15)*(Data!$B$3:$K$26))</f>
        <v>63</v>
      </c>
      <c r="Q15">
        <f>SUMPRODUCT((Data!$A$3:$A$26=Calculations!Q$10)*(Data!$B$2:$K$2=Calculations!$D15)*(Data!$B$3:$K$26))</f>
        <v>58</v>
      </c>
      <c r="R15">
        <f>SUMPRODUCT((Data!$A$3:$A$26=Calculations!R$10)*(Data!$B$2:$K$2=Calculations!$D15)*(Data!$B$3:$K$26))</f>
        <v>87</v>
      </c>
      <c r="S15">
        <f>SUMPRODUCT((Data!$A$3:$A$26=Calculations!S$10)*(Data!$B$2:$K$2=Calculations!$D15)*(Data!$B$3:$K$26))</f>
        <v>82</v>
      </c>
      <c r="T15">
        <f>SUMPRODUCT((Data!$A$3:$A$26=Calculations!T$10)*(Data!$B$2:$K$2=Calculations!$D15)*(Data!$B$3:$K$26))</f>
        <v>64</v>
      </c>
      <c r="U15">
        <f>SUMPRODUCT((Data!$A$3:$A$26=Calculations!U$10)*(Data!$B$2:$K$2=Calculations!$D15)*(Data!$B$3:$K$26))</f>
        <v>63</v>
      </c>
    </row>
    <row r="16" spans="3:21" x14ac:dyDescent="0.35">
      <c r="D16" s="8" t="s">
        <v>0</v>
      </c>
      <c r="E16" s="4"/>
      <c r="F16">
        <f>SUMPRODUCT((Data!$A$3:$A$26=Calculations!F$10)*(Data!$B$2:$K$2=Calculations!$D16)*(Data!$B$3:$K$26))</f>
        <v>40</v>
      </c>
      <c r="G16">
        <f>SUMPRODUCT((Data!$A$3:$A$26=Calculations!G$10)*(Data!$B$2:$K$2=Calculations!$D16)*(Data!$B$3:$K$26))</f>
        <v>10</v>
      </c>
      <c r="H16" s="21">
        <f t="shared" si="1"/>
        <v>3</v>
      </c>
      <c r="I16" s="21"/>
      <c r="J16">
        <f>SUMPRODUCT((Data!$A$3:$A$26=Calculations!J$10)*(Data!$B$2:$K$2=Calculations!$D16)*(Data!$B$3:$K$26))</f>
        <v>40</v>
      </c>
      <c r="K16">
        <f>SUMPRODUCT((Data!$A$3:$A$26=Calculations!K$10)*(Data!$B$2:$K$2=Calculations!$D16)*(Data!$B$3:$K$26))</f>
        <v>10</v>
      </c>
      <c r="L16">
        <f>SUMPRODUCT((Data!$A$3:$A$26=Calculations!L$10)*(Data!$B$2:$K$2=Calculations!$D16)*(Data!$B$3:$K$26))</f>
        <v>15</v>
      </c>
      <c r="M16">
        <f>SUMPRODUCT((Data!$A$3:$A$26=Calculations!M$10)*(Data!$B$2:$K$2=Calculations!$D16)*(Data!$B$3:$K$26))</f>
        <v>36</v>
      </c>
      <c r="N16">
        <f>SUMPRODUCT((Data!$A$3:$A$26=Calculations!N$10)*(Data!$B$2:$K$2=Calculations!$D16)*(Data!$B$3:$K$26))</f>
        <v>19</v>
      </c>
      <c r="O16">
        <f>SUMPRODUCT((Data!$A$3:$A$26=Calculations!O$10)*(Data!$B$2:$K$2=Calculations!$D16)*(Data!$B$3:$K$26))</f>
        <v>11</v>
      </c>
      <c r="P16">
        <f>SUMPRODUCT((Data!$A$3:$A$26=Calculations!P$10)*(Data!$B$2:$K$2=Calculations!$D16)*(Data!$B$3:$K$26))</f>
        <v>39</v>
      </c>
      <c r="Q16">
        <f>SUMPRODUCT((Data!$A$3:$A$26=Calculations!Q$10)*(Data!$B$2:$K$2=Calculations!$D16)*(Data!$B$3:$K$26))</f>
        <v>37</v>
      </c>
      <c r="R16">
        <f>SUMPRODUCT((Data!$A$3:$A$26=Calculations!R$10)*(Data!$B$2:$K$2=Calculations!$D16)*(Data!$B$3:$K$26))</f>
        <v>30</v>
      </c>
      <c r="S16">
        <f>SUMPRODUCT((Data!$A$3:$A$26=Calculations!S$10)*(Data!$B$2:$K$2=Calculations!$D16)*(Data!$B$3:$K$26))</f>
        <v>44</v>
      </c>
      <c r="T16">
        <f>SUMPRODUCT((Data!$A$3:$A$26=Calculations!T$10)*(Data!$B$2:$K$2=Calculations!$D16)*(Data!$B$3:$K$26))</f>
        <v>46</v>
      </c>
      <c r="U16">
        <f>SUMPRODUCT((Data!$A$3:$A$26=Calculations!U$10)*(Data!$B$2:$K$2=Calculations!$D16)*(Data!$B$3:$K$26))</f>
        <v>46</v>
      </c>
    </row>
    <row r="17" spans="3:21" x14ac:dyDescent="0.35">
      <c r="D17" s="8" t="s">
        <v>6</v>
      </c>
      <c r="E17" s="4"/>
      <c r="F17">
        <f>SUMPRODUCT((Data!$A$3:$A$26=Calculations!F$10)*(Data!$B$2:$K$2=Calculations!$D17)*(Data!$B$3:$K$26))</f>
        <v>1302</v>
      </c>
      <c r="G17">
        <f>SUMPRODUCT((Data!$A$3:$A$26=Calculations!G$10)*(Data!$B$2:$K$2=Calculations!$D17)*(Data!$B$3:$K$26))</f>
        <v>1242</v>
      </c>
      <c r="H17" s="21">
        <f t="shared" si="1"/>
        <v>4.8309178743961352E-2</v>
      </c>
      <c r="I17" s="21"/>
      <c r="J17">
        <f>SUMPRODUCT((Data!$A$3:$A$26=Calculations!J$10)*(Data!$B$2:$K$2=Calculations!$D17)*(Data!$B$3:$K$26))</f>
        <v>1302</v>
      </c>
      <c r="K17">
        <f>SUMPRODUCT((Data!$A$3:$A$26=Calculations!K$10)*(Data!$B$2:$K$2=Calculations!$D17)*(Data!$B$3:$K$26))</f>
        <v>1242</v>
      </c>
      <c r="L17">
        <f>SUMPRODUCT((Data!$A$3:$A$26=Calculations!L$10)*(Data!$B$2:$K$2=Calculations!$D17)*(Data!$B$3:$K$26))</f>
        <v>1477</v>
      </c>
      <c r="M17">
        <f>SUMPRODUCT((Data!$A$3:$A$26=Calculations!M$10)*(Data!$B$2:$K$2=Calculations!$D17)*(Data!$B$3:$K$26))</f>
        <v>1164</v>
      </c>
      <c r="N17">
        <f>SUMPRODUCT((Data!$A$3:$A$26=Calculations!N$10)*(Data!$B$2:$K$2=Calculations!$D17)*(Data!$B$3:$K$26))</f>
        <v>986</v>
      </c>
      <c r="O17">
        <f>SUMPRODUCT((Data!$A$3:$A$26=Calculations!O$10)*(Data!$B$2:$K$2=Calculations!$D17)*(Data!$B$3:$K$26))</f>
        <v>1549</v>
      </c>
      <c r="P17">
        <f>SUMPRODUCT((Data!$A$3:$A$26=Calculations!P$10)*(Data!$B$2:$K$2=Calculations!$D17)*(Data!$B$3:$K$26))</f>
        <v>1371</v>
      </c>
      <c r="Q17">
        <f>SUMPRODUCT((Data!$A$3:$A$26=Calculations!Q$10)*(Data!$B$2:$K$2=Calculations!$D17)*(Data!$B$3:$K$26))</f>
        <v>960</v>
      </c>
      <c r="R17">
        <f>SUMPRODUCT((Data!$A$3:$A$26=Calculations!R$10)*(Data!$B$2:$K$2=Calculations!$D17)*(Data!$B$3:$K$26))</f>
        <v>1429</v>
      </c>
      <c r="S17">
        <f>SUMPRODUCT((Data!$A$3:$A$26=Calculations!S$10)*(Data!$B$2:$K$2=Calculations!$D17)*(Data!$B$3:$K$26))</f>
        <v>1448</v>
      </c>
      <c r="T17">
        <f>SUMPRODUCT((Data!$A$3:$A$26=Calculations!T$10)*(Data!$B$2:$K$2=Calculations!$D17)*(Data!$B$3:$K$26))</f>
        <v>1079</v>
      </c>
      <c r="U17">
        <f>SUMPRODUCT((Data!$A$3:$A$26=Calculations!U$10)*(Data!$B$2:$K$2=Calculations!$D17)*(Data!$B$3:$K$26))</f>
        <v>1661</v>
      </c>
    </row>
    <row r="18" spans="3:21" x14ac:dyDescent="0.35">
      <c r="D18" s="8" t="s">
        <v>23</v>
      </c>
      <c r="E18" s="4"/>
      <c r="F18">
        <f>SUMPRODUCT((Data!$A$3:$A$26=Calculations!F$10)*(Data!$B$2:$K$2=Calculations!$D18)*(Data!$B$3:$K$26))</f>
        <v>62</v>
      </c>
      <c r="G18">
        <f>SUMPRODUCT((Data!$A$3:$A$26=Calculations!G$10)*(Data!$B$2:$K$2=Calculations!$D18)*(Data!$B$3:$K$26))</f>
        <v>101</v>
      </c>
      <c r="H18" s="21">
        <f t="shared" si="1"/>
        <v>-0.38613861386138615</v>
      </c>
      <c r="I18" s="21"/>
      <c r="J18">
        <f>SUMPRODUCT((Data!$A$3:$A$26=Calculations!J$10)*(Data!$B$2:$K$2=Calculations!$D18)*(Data!$B$3:$K$26))</f>
        <v>62</v>
      </c>
      <c r="K18">
        <f>SUMPRODUCT((Data!$A$3:$A$26=Calculations!K$10)*(Data!$B$2:$K$2=Calculations!$D18)*(Data!$B$3:$K$26))</f>
        <v>101</v>
      </c>
      <c r="L18">
        <f>SUMPRODUCT((Data!$A$3:$A$26=Calculations!L$10)*(Data!$B$2:$K$2=Calculations!$D18)*(Data!$B$3:$K$26))</f>
        <v>76</v>
      </c>
      <c r="M18">
        <f>SUMPRODUCT((Data!$A$3:$A$26=Calculations!M$10)*(Data!$B$2:$K$2=Calculations!$D18)*(Data!$B$3:$K$26))</f>
        <v>125</v>
      </c>
      <c r="N18">
        <f>SUMPRODUCT((Data!$A$3:$A$26=Calculations!N$10)*(Data!$B$2:$K$2=Calculations!$D18)*(Data!$B$3:$K$26))</f>
        <v>139</v>
      </c>
      <c r="O18">
        <f>SUMPRODUCT((Data!$A$3:$A$26=Calculations!O$10)*(Data!$B$2:$K$2=Calculations!$D18)*(Data!$B$3:$K$26))</f>
        <v>110</v>
      </c>
      <c r="P18">
        <f>SUMPRODUCT((Data!$A$3:$A$26=Calculations!P$10)*(Data!$B$2:$K$2=Calculations!$D18)*(Data!$B$3:$K$26))</f>
        <v>134</v>
      </c>
      <c r="Q18">
        <f>SUMPRODUCT((Data!$A$3:$A$26=Calculations!Q$10)*(Data!$B$2:$K$2=Calculations!$D18)*(Data!$B$3:$K$26))</f>
        <v>113</v>
      </c>
      <c r="R18">
        <f>SUMPRODUCT((Data!$A$3:$A$26=Calculations!R$10)*(Data!$B$2:$K$2=Calculations!$D18)*(Data!$B$3:$K$26))</f>
        <v>133</v>
      </c>
      <c r="S18">
        <f>SUMPRODUCT((Data!$A$3:$A$26=Calculations!S$10)*(Data!$B$2:$K$2=Calculations!$D18)*(Data!$B$3:$K$26))</f>
        <v>78</v>
      </c>
      <c r="T18">
        <f>SUMPRODUCT((Data!$A$3:$A$26=Calculations!T$10)*(Data!$B$2:$K$2=Calculations!$D18)*(Data!$B$3:$K$26))</f>
        <v>133</v>
      </c>
      <c r="U18">
        <f>SUMPRODUCT((Data!$A$3:$A$26=Calculations!U$10)*(Data!$B$2:$K$2=Calculations!$D18)*(Data!$B$3:$K$26))</f>
        <v>132</v>
      </c>
    </row>
    <row r="19" spans="3:21" x14ac:dyDescent="0.35">
      <c r="D19" s="8" t="s">
        <v>7</v>
      </c>
      <c r="E19" s="4"/>
      <c r="F19">
        <f>SUMPRODUCT((Data!$A$3:$A$26=Calculations!F$10)*(Data!$B$2:$K$2=Calculations!$D19)*(Data!$B$3:$K$26))</f>
        <v>138</v>
      </c>
      <c r="G19">
        <f>SUMPRODUCT((Data!$A$3:$A$26=Calculations!G$10)*(Data!$B$2:$K$2=Calculations!$D19)*(Data!$B$3:$K$26))</f>
        <v>107</v>
      </c>
      <c r="H19" s="21">
        <f t="shared" si="1"/>
        <v>0.28971962616822428</v>
      </c>
      <c r="I19" s="21"/>
      <c r="J19">
        <f>SUMPRODUCT((Data!$A$3:$A$26=Calculations!J$10)*(Data!$B$2:$K$2=Calculations!$D19)*(Data!$B$3:$K$26))</f>
        <v>138</v>
      </c>
      <c r="K19">
        <f>SUMPRODUCT((Data!$A$3:$A$26=Calculations!K$10)*(Data!$B$2:$K$2=Calculations!$D19)*(Data!$B$3:$K$26))</f>
        <v>107</v>
      </c>
      <c r="L19">
        <f>SUMPRODUCT((Data!$A$3:$A$26=Calculations!L$10)*(Data!$B$2:$K$2=Calculations!$D19)*(Data!$B$3:$K$26))</f>
        <v>117</v>
      </c>
      <c r="M19">
        <f>SUMPRODUCT((Data!$A$3:$A$26=Calculations!M$10)*(Data!$B$2:$K$2=Calculations!$D19)*(Data!$B$3:$K$26))</f>
        <v>89</v>
      </c>
      <c r="N19">
        <f>SUMPRODUCT((Data!$A$3:$A$26=Calculations!N$10)*(Data!$B$2:$K$2=Calculations!$D19)*(Data!$B$3:$K$26))</f>
        <v>110</v>
      </c>
      <c r="O19">
        <f>SUMPRODUCT((Data!$A$3:$A$26=Calculations!O$10)*(Data!$B$2:$K$2=Calculations!$D19)*(Data!$B$3:$K$26))</f>
        <v>148</v>
      </c>
      <c r="P19">
        <f>SUMPRODUCT((Data!$A$3:$A$26=Calculations!P$10)*(Data!$B$2:$K$2=Calculations!$D19)*(Data!$B$3:$K$26))</f>
        <v>131</v>
      </c>
      <c r="Q19">
        <f>SUMPRODUCT((Data!$A$3:$A$26=Calculations!Q$10)*(Data!$B$2:$K$2=Calculations!$D19)*(Data!$B$3:$K$26))</f>
        <v>168</v>
      </c>
      <c r="R19">
        <f>SUMPRODUCT((Data!$A$3:$A$26=Calculations!R$10)*(Data!$B$2:$K$2=Calculations!$D19)*(Data!$B$3:$K$26))</f>
        <v>144</v>
      </c>
      <c r="S19">
        <f>SUMPRODUCT((Data!$A$3:$A$26=Calculations!S$10)*(Data!$B$2:$K$2=Calculations!$D19)*(Data!$B$3:$K$26))</f>
        <v>148</v>
      </c>
      <c r="T19">
        <f>SUMPRODUCT((Data!$A$3:$A$26=Calculations!T$10)*(Data!$B$2:$K$2=Calculations!$D19)*(Data!$B$3:$K$26))</f>
        <v>172</v>
      </c>
      <c r="U19">
        <f>SUMPRODUCT((Data!$A$3:$A$26=Calculations!U$10)*(Data!$B$2:$K$2=Calculations!$D19)*(Data!$B$3:$K$26))</f>
        <v>132</v>
      </c>
    </row>
    <row r="20" spans="3:21" x14ac:dyDescent="0.35">
      <c r="D20" s="8" t="s">
        <v>8</v>
      </c>
      <c r="E20" s="4"/>
      <c r="F20">
        <f>SUMPRODUCT((Data!$A$3:$A$26=Calculations!F$10)*(Data!$B$2:$K$2=Calculations!$D20)*(Data!$B$3:$K$26))</f>
        <v>1818</v>
      </c>
      <c r="G20">
        <f>SUMPRODUCT((Data!$A$3:$A$26=Calculations!G$10)*(Data!$B$2:$K$2=Calculations!$D20)*(Data!$B$3:$K$26))</f>
        <v>1036</v>
      </c>
      <c r="H20" s="21">
        <f t="shared" si="1"/>
        <v>0.75482625482625487</v>
      </c>
      <c r="I20" s="21"/>
      <c r="J20">
        <f>SUMPRODUCT((Data!$A$3:$A$26=Calculations!J$10)*(Data!$B$2:$K$2=Calculations!$D20)*(Data!$B$3:$K$26))</f>
        <v>1818</v>
      </c>
      <c r="K20">
        <f>SUMPRODUCT((Data!$A$3:$A$26=Calculations!K$10)*(Data!$B$2:$K$2=Calculations!$D20)*(Data!$B$3:$K$26))</f>
        <v>1036</v>
      </c>
      <c r="L20">
        <f>SUMPRODUCT((Data!$A$3:$A$26=Calculations!L$10)*(Data!$B$2:$K$2=Calculations!$D20)*(Data!$B$3:$K$26))</f>
        <v>1708</v>
      </c>
      <c r="M20">
        <f>SUMPRODUCT((Data!$A$3:$A$26=Calculations!M$10)*(Data!$B$2:$K$2=Calculations!$D20)*(Data!$B$3:$K$26))</f>
        <v>1700</v>
      </c>
      <c r="N20">
        <f>SUMPRODUCT((Data!$A$3:$A$26=Calculations!N$10)*(Data!$B$2:$K$2=Calculations!$D20)*(Data!$B$3:$K$26))</f>
        <v>1330</v>
      </c>
      <c r="O20">
        <f>SUMPRODUCT((Data!$A$3:$A$26=Calculations!O$10)*(Data!$B$2:$K$2=Calculations!$D20)*(Data!$B$3:$K$26))</f>
        <v>1444</v>
      </c>
      <c r="P20">
        <f>SUMPRODUCT((Data!$A$3:$A$26=Calculations!P$10)*(Data!$B$2:$K$2=Calculations!$D20)*(Data!$B$3:$K$26))</f>
        <v>1587</v>
      </c>
      <c r="Q20">
        <f>SUMPRODUCT((Data!$A$3:$A$26=Calculations!Q$10)*(Data!$B$2:$K$2=Calculations!$D20)*(Data!$B$3:$K$26))</f>
        <v>1375</v>
      </c>
      <c r="R20">
        <f>SUMPRODUCT((Data!$A$3:$A$26=Calculations!R$10)*(Data!$B$2:$K$2=Calculations!$D20)*(Data!$B$3:$K$26))</f>
        <v>1971</v>
      </c>
      <c r="S20">
        <f>SUMPRODUCT((Data!$A$3:$A$26=Calculations!S$10)*(Data!$B$2:$K$2=Calculations!$D20)*(Data!$B$3:$K$26))</f>
        <v>1974</v>
      </c>
      <c r="T20">
        <f>SUMPRODUCT((Data!$A$3:$A$26=Calculations!T$10)*(Data!$B$2:$K$2=Calculations!$D20)*(Data!$B$3:$K$26))</f>
        <v>1191</v>
      </c>
      <c r="U20">
        <f>SUMPRODUCT((Data!$A$3:$A$26=Calculations!U$10)*(Data!$B$2:$K$2=Calculations!$D20)*(Data!$B$3:$K$26))</f>
        <v>1740</v>
      </c>
    </row>
    <row r="21" spans="3:21" x14ac:dyDescent="0.35">
      <c r="C21" s="4"/>
      <c r="D21" s="4"/>
      <c r="E21" s="4"/>
      <c r="F21" s="4"/>
    </row>
    <row r="22" spans="3:21" x14ac:dyDescent="0.35">
      <c r="E22" s="4"/>
    </row>
    <row r="23" spans="3:21" x14ac:dyDescent="0.35">
      <c r="E23" s="4"/>
    </row>
    <row r="24" spans="3:21" x14ac:dyDescent="0.35">
      <c r="D24" s="8" t="s">
        <v>3</v>
      </c>
      <c r="E24" s="4"/>
      <c r="F24">
        <f>SUM(Data!C3:C26)</f>
        <v>23210</v>
      </c>
    </row>
    <row r="25" spans="3:21" x14ac:dyDescent="0.35">
      <c r="D25" s="8" t="s">
        <v>4</v>
      </c>
      <c r="E25" s="4"/>
      <c r="F25">
        <f>SUM(Data!D3:D26)</f>
        <v>5195</v>
      </c>
    </row>
    <row r="26" spans="3:21" x14ac:dyDescent="0.35">
      <c r="D26" s="8" t="s">
        <v>5</v>
      </c>
      <c r="F26">
        <f>SUM(Data!E3:E26)</f>
        <v>1988</v>
      </c>
    </row>
    <row r="27" spans="3:21" x14ac:dyDescent="0.35">
      <c r="D27" s="8" t="s">
        <v>1</v>
      </c>
      <c r="F27">
        <f>SUM(Data!F3:F26)</f>
        <v>1650</v>
      </c>
    </row>
  </sheetData>
  <mergeCells count="1">
    <mergeCell ref="I9:U9"/>
  </mergeCells>
  <dataValidations disablePrompts="1" count="1">
    <dataValidation allowBlank="1" showErrorMessage="1" prompt="Only 17 year" sqref="E3" xr:uid="{D2686277-3AE9-454B-865F-7B0891FDABA1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80AAFA1-8CD3-4C7A-8E95-26A0E366ED9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H11:H20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6"/>
  <sheetViews>
    <sheetView zoomScale="65" zoomScaleNormal="80" workbookViewId="0">
      <selection activeCell="R2" sqref="R2"/>
    </sheetView>
  </sheetViews>
  <sheetFormatPr defaultRowHeight="14.5" x14ac:dyDescent="0.35"/>
  <cols>
    <col min="1" max="1" width="9.1640625" style="2" customWidth="1"/>
    <col min="2" max="2" width="11.75" customWidth="1"/>
    <col min="3" max="3" width="9.9140625" customWidth="1"/>
    <col min="4" max="4" width="11.6640625" customWidth="1"/>
    <col min="5" max="9" width="9.9140625" customWidth="1"/>
    <col min="10" max="10" width="11.75" customWidth="1"/>
    <col min="11" max="11" width="17.5" customWidth="1"/>
    <col min="12" max="12" width="16" customWidth="1"/>
    <col min="13" max="13" width="11.33203125" customWidth="1"/>
  </cols>
  <sheetData>
    <row r="2" spans="1:14" s="1" customFormat="1" ht="29" x14ac:dyDescent="0.35">
      <c r="A2" s="8" t="s">
        <v>2</v>
      </c>
      <c r="B2" s="8" t="s">
        <v>9</v>
      </c>
      <c r="C2" s="8" t="s">
        <v>3</v>
      </c>
      <c r="D2" s="8" t="s">
        <v>4</v>
      </c>
      <c r="E2" s="8" t="s">
        <v>5</v>
      </c>
      <c r="F2" s="8" t="s">
        <v>1</v>
      </c>
      <c r="G2" s="8" t="s">
        <v>0</v>
      </c>
      <c r="H2" s="8" t="s">
        <v>6</v>
      </c>
      <c r="I2" s="8" t="s">
        <v>23</v>
      </c>
      <c r="J2" s="8" t="s">
        <v>7</v>
      </c>
      <c r="K2" s="8" t="s">
        <v>8</v>
      </c>
      <c r="L2" s="22" t="s">
        <v>32</v>
      </c>
      <c r="M2" s="22" t="s">
        <v>33</v>
      </c>
      <c r="N2" s="23"/>
    </row>
    <row r="3" spans="1:14" x14ac:dyDescent="0.35">
      <c r="A3" s="5">
        <v>42370</v>
      </c>
      <c r="B3" s="6">
        <f t="shared" ref="B3:B26" si="0">SUM(C3:F3)</f>
        <v>1460</v>
      </c>
      <c r="C3" s="6">
        <v>1041</v>
      </c>
      <c r="D3" s="6">
        <v>284</v>
      </c>
      <c r="E3" s="6">
        <v>90</v>
      </c>
      <c r="F3" s="6">
        <v>45</v>
      </c>
      <c r="G3" s="6">
        <v>38</v>
      </c>
      <c r="H3" s="6">
        <f t="shared" ref="H3:H26" si="1">B3-G3</f>
        <v>1422</v>
      </c>
      <c r="I3" s="6">
        <v>77</v>
      </c>
      <c r="J3" s="6">
        <v>151</v>
      </c>
      <c r="K3" s="7">
        <v>1286</v>
      </c>
      <c r="L3" s="24">
        <f>H3/B3</f>
        <v>0.97397260273972608</v>
      </c>
      <c r="M3" s="25">
        <f>B3/G3</f>
        <v>38.421052631578945</v>
      </c>
    </row>
    <row r="4" spans="1:14" x14ac:dyDescent="0.35">
      <c r="A4" s="5">
        <v>42401</v>
      </c>
      <c r="B4" s="6">
        <f t="shared" si="0"/>
        <v>1491</v>
      </c>
      <c r="C4" s="6">
        <v>1196</v>
      </c>
      <c r="D4" s="6">
        <v>143</v>
      </c>
      <c r="E4" s="6">
        <v>62</v>
      </c>
      <c r="F4" s="6">
        <v>90</v>
      </c>
      <c r="G4" s="6">
        <v>24</v>
      </c>
      <c r="H4" s="6">
        <f t="shared" si="1"/>
        <v>1467</v>
      </c>
      <c r="I4" s="6">
        <v>119</v>
      </c>
      <c r="J4" s="6">
        <v>178</v>
      </c>
      <c r="K4" s="7">
        <v>1245</v>
      </c>
      <c r="L4" s="24">
        <f t="shared" ref="L4:L26" si="2">H4/B4</f>
        <v>0.98390342052313884</v>
      </c>
      <c r="M4" s="25">
        <f t="shared" ref="M4:M26" si="3">B4/G4</f>
        <v>62.125</v>
      </c>
    </row>
    <row r="5" spans="1:14" x14ac:dyDescent="0.35">
      <c r="A5" s="5">
        <v>42430</v>
      </c>
      <c r="B5" s="6">
        <f t="shared" si="0"/>
        <v>1082</v>
      </c>
      <c r="C5" s="6">
        <v>769</v>
      </c>
      <c r="D5" s="6">
        <v>158</v>
      </c>
      <c r="E5" s="6">
        <v>81</v>
      </c>
      <c r="F5" s="6">
        <v>74</v>
      </c>
      <c r="G5" s="6">
        <v>43</v>
      </c>
      <c r="H5" s="6">
        <f t="shared" si="1"/>
        <v>1039</v>
      </c>
      <c r="I5" s="6">
        <v>110</v>
      </c>
      <c r="J5" s="6">
        <v>122</v>
      </c>
      <c r="K5" s="7">
        <v>1573</v>
      </c>
      <c r="L5" s="24">
        <f t="shared" si="2"/>
        <v>0.96025878003696863</v>
      </c>
      <c r="M5" s="25">
        <f t="shared" si="3"/>
        <v>25.162790697674417</v>
      </c>
    </row>
    <row r="6" spans="1:14" x14ac:dyDescent="0.35">
      <c r="A6" s="5">
        <v>42461</v>
      </c>
      <c r="B6" s="6">
        <f t="shared" si="0"/>
        <v>1497</v>
      </c>
      <c r="C6" s="6">
        <v>1232</v>
      </c>
      <c r="D6" s="6">
        <v>113</v>
      </c>
      <c r="E6" s="6">
        <v>77</v>
      </c>
      <c r="F6" s="6">
        <v>75</v>
      </c>
      <c r="G6" s="6">
        <v>32</v>
      </c>
      <c r="H6" s="6">
        <f t="shared" si="1"/>
        <v>1465</v>
      </c>
      <c r="I6" s="6">
        <v>117</v>
      </c>
      <c r="J6" s="6">
        <v>130</v>
      </c>
      <c r="K6" s="7">
        <v>1279</v>
      </c>
      <c r="L6" s="24">
        <f t="shared" si="2"/>
        <v>0.978623914495658</v>
      </c>
      <c r="M6" s="25">
        <f t="shared" si="3"/>
        <v>46.78125</v>
      </c>
    </row>
    <row r="7" spans="1:14" x14ac:dyDescent="0.35">
      <c r="A7" s="5">
        <v>42491</v>
      </c>
      <c r="B7" s="6">
        <f t="shared" si="0"/>
        <v>1210</v>
      </c>
      <c r="C7" s="6">
        <v>821</v>
      </c>
      <c r="D7" s="6">
        <v>225</v>
      </c>
      <c r="E7" s="6">
        <v>102</v>
      </c>
      <c r="F7" s="6">
        <v>62</v>
      </c>
      <c r="G7" s="6">
        <v>18</v>
      </c>
      <c r="H7" s="6">
        <f t="shared" si="1"/>
        <v>1192</v>
      </c>
      <c r="I7" s="6">
        <v>58</v>
      </c>
      <c r="J7" s="6">
        <v>121</v>
      </c>
      <c r="K7" s="7">
        <v>1961</v>
      </c>
      <c r="L7" s="24">
        <f t="shared" si="2"/>
        <v>0.98512396694214877</v>
      </c>
      <c r="M7" s="25">
        <f t="shared" si="3"/>
        <v>67.222222222222229</v>
      </c>
    </row>
    <row r="8" spans="1:14" x14ac:dyDescent="0.35">
      <c r="A8" s="5">
        <v>42522</v>
      </c>
      <c r="B8" s="6">
        <f t="shared" si="0"/>
        <v>1482</v>
      </c>
      <c r="C8" s="6">
        <v>1039</v>
      </c>
      <c r="D8" s="6">
        <v>269</v>
      </c>
      <c r="E8" s="6">
        <v>116</v>
      </c>
      <c r="F8" s="6">
        <v>58</v>
      </c>
      <c r="G8" s="6">
        <v>27</v>
      </c>
      <c r="H8" s="6">
        <f t="shared" si="1"/>
        <v>1455</v>
      </c>
      <c r="I8" s="6">
        <v>83</v>
      </c>
      <c r="J8" s="6">
        <v>96</v>
      </c>
      <c r="K8" s="7">
        <v>1437</v>
      </c>
      <c r="L8" s="24">
        <f t="shared" si="2"/>
        <v>0.98178137651821862</v>
      </c>
      <c r="M8" s="25">
        <f t="shared" si="3"/>
        <v>54.888888888888886</v>
      </c>
    </row>
    <row r="9" spans="1:14" x14ac:dyDescent="0.35">
      <c r="A9" s="5">
        <v>42552</v>
      </c>
      <c r="B9" s="6">
        <f t="shared" si="0"/>
        <v>1707</v>
      </c>
      <c r="C9" s="6">
        <v>1300</v>
      </c>
      <c r="D9" s="6">
        <v>281</v>
      </c>
      <c r="E9" s="6">
        <v>63</v>
      </c>
      <c r="F9" s="6">
        <v>63</v>
      </c>
      <c r="G9" s="6">
        <v>46</v>
      </c>
      <c r="H9" s="6">
        <f t="shared" si="1"/>
        <v>1661</v>
      </c>
      <c r="I9" s="6">
        <v>132</v>
      </c>
      <c r="J9" s="6">
        <v>132</v>
      </c>
      <c r="K9" s="7">
        <v>1740</v>
      </c>
      <c r="L9" s="24">
        <f t="shared" si="2"/>
        <v>0.97305213825424719</v>
      </c>
      <c r="M9" s="25">
        <f t="shared" si="3"/>
        <v>37.108695652173914</v>
      </c>
    </row>
    <row r="10" spans="1:14" x14ac:dyDescent="0.35">
      <c r="A10" s="5">
        <v>42583</v>
      </c>
      <c r="B10" s="6">
        <f t="shared" si="0"/>
        <v>1125</v>
      </c>
      <c r="C10" s="6">
        <v>830</v>
      </c>
      <c r="D10" s="6">
        <v>172</v>
      </c>
      <c r="E10" s="6">
        <v>59</v>
      </c>
      <c r="F10" s="6">
        <v>64</v>
      </c>
      <c r="G10" s="6">
        <v>46</v>
      </c>
      <c r="H10" s="6">
        <f t="shared" si="1"/>
        <v>1079</v>
      </c>
      <c r="I10" s="6">
        <v>133</v>
      </c>
      <c r="J10" s="6">
        <v>172</v>
      </c>
      <c r="K10" s="7">
        <v>1191</v>
      </c>
      <c r="L10" s="24">
        <f t="shared" si="2"/>
        <v>0.95911111111111114</v>
      </c>
      <c r="M10" s="25">
        <f t="shared" si="3"/>
        <v>24.456521739130434</v>
      </c>
    </row>
    <row r="11" spans="1:14" x14ac:dyDescent="0.35">
      <c r="A11" s="5">
        <v>42614</v>
      </c>
      <c r="B11" s="6">
        <f t="shared" si="0"/>
        <v>1492</v>
      </c>
      <c r="C11" s="6">
        <v>1006</v>
      </c>
      <c r="D11" s="6">
        <v>350</v>
      </c>
      <c r="E11" s="6">
        <v>54</v>
      </c>
      <c r="F11" s="6">
        <v>82</v>
      </c>
      <c r="G11" s="6">
        <v>44</v>
      </c>
      <c r="H11" s="6">
        <f t="shared" si="1"/>
        <v>1448</v>
      </c>
      <c r="I11" s="6">
        <v>78</v>
      </c>
      <c r="J11" s="6">
        <v>148</v>
      </c>
      <c r="K11" s="7">
        <v>1974</v>
      </c>
      <c r="L11" s="24">
        <f t="shared" si="2"/>
        <v>0.97050938337801607</v>
      </c>
      <c r="M11" s="25">
        <f t="shared" si="3"/>
        <v>33.909090909090907</v>
      </c>
    </row>
    <row r="12" spans="1:14" x14ac:dyDescent="0.35">
      <c r="A12" s="5">
        <v>42644</v>
      </c>
      <c r="B12" s="6">
        <f t="shared" si="0"/>
        <v>1459</v>
      </c>
      <c r="C12" s="6">
        <v>1025</v>
      </c>
      <c r="D12" s="6">
        <v>287</v>
      </c>
      <c r="E12" s="6">
        <v>60</v>
      </c>
      <c r="F12" s="6">
        <v>87</v>
      </c>
      <c r="G12" s="6">
        <v>30</v>
      </c>
      <c r="H12" s="6">
        <f t="shared" si="1"/>
        <v>1429</v>
      </c>
      <c r="I12" s="6">
        <v>133</v>
      </c>
      <c r="J12" s="6">
        <v>144</v>
      </c>
      <c r="K12" s="7">
        <v>1971</v>
      </c>
      <c r="L12" s="24">
        <f t="shared" si="2"/>
        <v>0.97943797121315967</v>
      </c>
      <c r="M12" s="25">
        <f t="shared" si="3"/>
        <v>48.633333333333333</v>
      </c>
    </row>
    <row r="13" spans="1:14" x14ac:dyDescent="0.35">
      <c r="A13" s="5">
        <v>42675</v>
      </c>
      <c r="B13" s="6">
        <f t="shared" si="0"/>
        <v>997</v>
      </c>
      <c r="C13" s="6">
        <v>771</v>
      </c>
      <c r="D13" s="6">
        <v>115</v>
      </c>
      <c r="E13" s="6">
        <v>53</v>
      </c>
      <c r="F13" s="6">
        <v>58</v>
      </c>
      <c r="G13" s="6">
        <v>37</v>
      </c>
      <c r="H13" s="6">
        <f t="shared" si="1"/>
        <v>960</v>
      </c>
      <c r="I13" s="6">
        <v>113</v>
      </c>
      <c r="J13" s="6">
        <v>168</v>
      </c>
      <c r="K13" s="7">
        <v>1375</v>
      </c>
      <c r="L13" s="24">
        <f t="shared" si="2"/>
        <v>0.96288866599799394</v>
      </c>
      <c r="M13" s="25">
        <f t="shared" si="3"/>
        <v>26.945945945945947</v>
      </c>
    </row>
    <row r="14" spans="1:14" x14ac:dyDescent="0.35">
      <c r="A14" s="5">
        <v>42705</v>
      </c>
      <c r="B14" s="6">
        <f t="shared" si="0"/>
        <v>1410</v>
      </c>
      <c r="C14" s="6">
        <v>950</v>
      </c>
      <c r="D14" s="6">
        <v>332</v>
      </c>
      <c r="E14" s="6">
        <v>65</v>
      </c>
      <c r="F14" s="6">
        <v>63</v>
      </c>
      <c r="G14" s="6">
        <v>39</v>
      </c>
      <c r="H14" s="6">
        <f t="shared" si="1"/>
        <v>1371</v>
      </c>
      <c r="I14" s="6">
        <v>134</v>
      </c>
      <c r="J14" s="6">
        <v>131</v>
      </c>
      <c r="K14" s="7">
        <v>1587</v>
      </c>
      <c r="L14" s="24">
        <f t="shared" si="2"/>
        <v>0.97234042553191491</v>
      </c>
      <c r="M14" s="25">
        <f t="shared" si="3"/>
        <v>36.153846153846153</v>
      </c>
    </row>
    <row r="15" spans="1:14" x14ac:dyDescent="0.35">
      <c r="A15" s="5">
        <v>42736</v>
      </c>
      <c r="B15" s="6">
        <f t="shared" si="0"/>
        <v>1560</v>
      </c>
      <c r="C15" s="6">
        <v>1146</v>
      </c>
      <c r="D15" s="6">
        <v>230</v>
      </c>
      <c r="E15" s="6">
        <v>112</v>
      </c>
      <c r="F15" s="6">
        <v>72</v>
      </c>
      <c r="G15" s="6">
        <v>11</v>
      </c>
      <c r="H15" s="6">
        <f t="shared" si="1"/>
        <v>1549</v>
      </c>
      <c r="I15" s="6">
        <v>110</v>
      </c>
      <c r="J15" s="6">
        <v>148</v>
      </c>
      <c r="K15" s="7">
        <v>1444</v>
      </c>
      <c r="L15" s="24">
        <f t="shared" si="2"/>
        <v>0.99294871794871797</v>
      </c>
      <c r="M15" s="25">
        <f t="shared" si="3"/>
        <v>141.81818181818181</v>
      </c>
    </row>
    <row r="16" spans="1:14" x14ac:dyDescent="0.35">
      <c r="A16" s="5">
        <v>42767</v>
      </c>
      <c r="B16" s="6">
        <f t="shared" si="0"/>
        <v>1005</v>
      </c>
      <c r="C16" s="6">
        <v>732</v>
      </c>
      <c r="D16" s="6">
        <v>110</v>
      </c>
      <c r="E16" s="6">
        <v>92</v>
      </c>
      <c r="F16" s="6">
        <v>71</v>
      </c>
      <c r="G16" s="6">
        <v>19</v>
      </c>
      <c r="H16" s="6">
        <f t="shared" si="1"/>
        <v>986</v>
      </c>
      <c r="I16" s="6">
        <v>139</v>
      </c>
      <c r="J16" s="6">
        <v>110</v>
      </c>
      <c r="K16" s="7">
        <v>1330</v>
      </c>
      <c r="L16" s="24">
        <f t="shared" si="2"/>
        <v>0.98109452736318403</v>
      </c>
      <c r="M16" s="25">
        <f t="shared" si="3"/>
        <v>52.89473684210526</v>
      </c>
    </row>
    <row r="17" spans="1:13" x14ac:dyDescent="0.35">
      <c r="A17" s="5">
        <v>42795</v>
      </c>
      <c r="B17" s="6">
        <f t="shared" si="0"/>
        <v>1200</v>
      </c>
      <c r="C17" s="6">
        <v>828</v>
      </c>
      <c r="D17" s="6">
        <v>210</v>
      </c>
      <c r="E17" s="6">
        <v>82</v>
      </c>
      <c r="F17" s="6">
        <v>80</v>
      </c>
      <c r="G17" s="6">
        <v>36</v>
      </c>
      <c r="H17" s="6">
        <f t="shared" si="1"/>
        <v>1164</v>
      </c>
      <c r="I17" s="6">
        <v>125</v>
      </c>
      <c r="J17" s="6">
        <v>89</v>
      </c>
      <c r="K17" s="7">
        <v>1700</v>
      </c>
      <c r="L17" s="24">
        <f t="shared" si="2"/>
        <v>0.97</v>
      </c>
      <c r="M17" s="25">
        <f t="shared" si="3"/>
        <v>33.333333333333336</v>
      </c>
    </row>
    <row r="18" spans="1:13" x14ac:dyDescent="0.35">
      <c r="A18" s="5">
        <v>42826</v>
      </c>
      <c r="B18" s="6">
        <f t="shared" si="0"/>
        <v>1492</v>
      </c>
      <c r="C18" s="6">
        <v>1114</v>
      </c>
      <c r="D18" s="6">
        <v>230</v>
      </c>
      <c r="E18" s="6">
        <v>85</v>
      </c>
      <c r="F18" s="6">
        <v>63</v>
      </c>
      <c r="G18" s="6">
        <v>15</v>
      </c>
      <c r="H18" s="6">
        <f t="shared" si="1"/>
        <v>1477</v>
      </c>
      <c r="I18" s="6">
        <v>76</v>
      </c>
      <c r="J18" s="6">
        <v>117</v>
      </c>
      <c r="K18" s="7">
        <v>1708</v>
      </c>
      <c r="L18" s="24">
        <f t="shared" si="2"/>
        <v>0.98994638069705099</v>
      </c>
      <c r="M18" s="25">
        <f t="shared" si="3"/>
        <v>99.466666666666669</v>
      </c>
    </row>
    <row r="19" spans="1:13" x14ac:dyDescent="0.35">
      <c r="A19" s="5">
        <v>42856</v>
      </c>
      <c r="B19" s="6">
        <f t="shared" si="0"/>
        <v>1252</v>
      </c>
      <c r="C19" s="6">
        <v>936</v>
      </c>
      <c r="D19" s="6">
        <v>172</v>
      </c>
      <c r="E19" s="6">
        <v>77</v>
      </c>
      <c r="F19" s="6">
        <v>67</v>
      </c>
      <c r="G19" s="6">
        <v>10</v>
      </c>
      <c r="H19" s="6">
        <f t="shared" si="1"/>
        <v>1242</v>
      </c>
      <c r="I19" s="6">
        <v>101</v>
      </c>
      <c r="J19" s="6">
        <v>107</v>
      </c>
      <c r="K19" s="7">
        <v>1036</v>
      </c>
      <c r="L19" s="24">
        <f t="shared" si="2"/>
        <v>0.99201277955271561</v>
      </c>
      <c r="M19" s="25">
        <f t="shared" si="3"/>
        <v>125.2</v>
      </c>
    </row>
    <row r="20" spans="1:13" x14ac:dyDescent="0.35">
      <c r="A20" s="5">
        <v>42887</v>
      </c>
      <c r="B20" s="6">
        <f t="shared" si="0"/>
        <v>1342</v>
      </c>
      <c r="C20" s="6">
        <v>872</v>
      </c>
      <c r="D20" s="6">
        <v>309</v>
      </c>
      <c r="E20" s="6">
        <v>92</v>
      </c>
      <c r="F20" s="6">
        <v>69</v>
      </c>
      <c r="G20" s="6">
        <v>40</v>
      </c>
      <c r="H20" s="6">
        <f t="shared" si="1"/>
        <v>1302</v>
      </c>
      <c r="I20" s="6">
        <v>62</v>
      </c>
      <c r="J20" s="6">
        <v>138</v>
      </c>
      <c r="K20" s="7">
        <v>1818</v>
      </c>
      <c r="L20" s="24">
        <f t="shared" si="2"/>
        <v>0.97019374068554398</v>
      </c>
      <c r="M20" s="25">
        <f t="shared" si="3"/>
        <v>33.549999999999997</v>
      </c>
    </row>
    <row r="21" spans="1:13" x14ac:dyDescent="0.35">
      <c r="A21" s="5">
        <v>42917</v>
      </c>
      <c r="B21" s="6">
        <f t="shared" si="0"/>
        <v>1331</v>
      </c>
      <c r="C21" s="6">
        <v>928</v>
      </c>
      <c r="D21" s="6">
        <v>275</v>
      </c>
      <c r="E21" s="6">
        <v>76</v>
      </c>
      <c r="F21" s="6">
        <v>52</v>
      </c>
      <c r="G21" s="6">
        <v>50</v>
      </c>
      <c r="H21" s="6">
        <f t="shared" si="1"/>
        <v>1281</v>
      </c>
      <c r="I21" s="6">
        <v>94</v>
      </c>
      <c r="J21" s="6">
        <v>116</v>
      </c>
      <c r="K21" s="7">
        <v>1873</v>
      </c>
      <c r="L21" s="24">
        <f t="shared" si="2"/>
        <v>0.96243425995492116</v>
      </c>
      <c r="M21" s="25">
        <f t="shared" si="3"/>
        <v>26.62</v>
      </c>
    </row>
    <row r="22" spans="1:13" x14ac:dyDescent="0.35">
      <c r="A22" s="5">
        <v>42948</v>
      </c>
      <c r="B22" s="6">
        <f t="shared" si="0"/>
        <v>1399</v>
      </c>
      <c r="C22" s="6">
        <v>977</v>
      </c>
      <c r="D22" s="6">
        <v>226</v>
      </c>
      <c r="E22" s="6">
        <v>108</v>
      </c>
      <c r="F22" s="6">
        <v>88</v>
      </c>
      <c r="G22" s="6">
        <v>28</v>
      </c>
      <c r="H22" s="6">
        <f t="shared" si="1"/>
        <v>1371</v>
      </c>
      <c r="I22" s="6">
        <v>88</v>
      </c>
      <c r="J22" s="6">
        <v>125</v>
      </c>
      <c r="K22" s="7">
        <v>1716</v>
      </c>
      <c r="L22" s="24">
        <f t="shared" si="2"/>
        <v>0.97998570407433883</v>
      </c>
      <c r="M22" s="25">
        <f t="shared" si="3"/>
        <v>49.964285714285715</v>
      </c>
    </row>
    <row r="23" spans="1:13" x14ac:dyDescent="0.35">
      <c r="A23" s="5">
        <v>42979</v>
      </c>
      <c r="B23" s="6">
        <f t="shared" si="0"/>
        <v>1272</v>
      </c>
      <c r="C23" s="6">
        <v>802</v>
      </c>
      <c r="D23" s="6">
        <v>280</v>
      </c>
      <c r="E23" s="6">
        <v>108</v>
      </c>
      <c r="F23" s="6">
        <v>82</v>
      </c>
      <c r="G23" s="6">
        <v>25</v>
      </c>
      <c r="H23" s="6">
        <f t="shared" si="1"/>
        <v>1247</v>
      </c>
      <c r="I23" s="6">
        <v>123</v>
      </c>
      <c r="J23" s="6">
        <v>108</v>
      </c>
      <c r="K23" s="7">
        <v>1405</v>
      </c>
      <c r="L23" s="24">
        <f t="shared" si="2"/>
        <v>0.98034591194968557</v>
      </c>
      <c r="M23" s="25">
        <f t="shared" si="3"/>
        <v>50.88</v>
      </c>
    </row>
    <row r="24" spans="1:13" x14ac:dyDescent="0.35">
      <c r="A24" s="5">
        <v>43009</v>
      </c>
      <c r="B24" s="6">
        <f t="shared" si="0"/>
        <v>1049</v>
      </c>
      <c r="C24" s="6">
        <v>817</v>
      </c>
      <c r="D24" s="6">
        <v>120</v>
      </c>
      <c r="E24" s="6">
        <v>60</v>
      </c>
      <c r="F24" s="6">
        <v>52</v>
      </c>
      <c r="G24" s="6">
        <v>30</v>
      </c>
      <c r="H24" s="6">
        <f t="shared" si="1"/>
        <v>1019</v>
      </c>
      <c r="I24" s="6">
        <v>61</v>
      </c>
      <c r="J24" s="6">
        <v>142</v>
      </c>
      <c r="K24" s="7">
        <v>1518</v>
      </c>
      <c r="L24" s="24">
        <f t="shared" si="2"/>
        <v>0.97140133460438516</v>
      </c>
      <c r="M24" s="25">
        <f t="shared" si="3"/>
        <v>34.966666666666669</v>
      </c>
    </row>
    <row r="25" spans="1:13" x14ac:dyDescent="0.35">
      <c r="A25" s="5">
        <v>43040</v>
      </c>
      <c r="B25" s="6">
        <f t="shared" si="0"/>
        <v>1157</v>
      </c>
      <c r="C25" s="6">
        <v>820</v>
      </c>
      <c r="D25" s="6">
        <v>158</v>
      </c>
      <c r="E25" s="6">
        <v>96</v>
      </c>
      <c r="F25" s="6">
        <v>83</v>
      </c>
      <c r="G25" s="6">
        <v>17</v>
      </c>
      <c r="H25" s="6">
        <f t="shared" si="1"/>
        <v>1140</v>
      </c>
      <c r="I25" s="6">
        <v>68</v>
      </c>
      <c r="J25" s="6">
        <v>179</v>
      </c>
      <c r="K25" s="7">
        <v>1637</v>
      </c>
      <c r="L25" s="24">
        <f t="shared" si="2"/>
        <v>0.98530682800345726</v>
      </c>
      <c r="M25" s="25">
        <f t="shared" si="3"/>
        <v>68.058823529411768</v>
      </c>
    </row>
    <row r="26" spans="1:13" x14ac:dyDescent="0.35">
      <c r="A26" s="5">
        <v>43070</v>
      </c>
      <c r="B26" s="6">
        <f t="shared" si="0"/>
        <v>1572</v>
      </c>
      <c r="C26" s="6">
        <v>1258</v>
      </c>
      <c r="D26" s="6">
        <v>146</v>
      </c>
      <c r="E26" s="6">
        <v>118</v>
      </c>
      <c r="F26" s="6">
        <v>50</v>
      </c>
      <c r="G26" s="6">
        <v>47</v>
      </c>
      <c r="H26" s="6">
        <f t="shared" si="1"/>
        <v>1525</v>
      </c>
      <c r="I26" s="6">
        <v>103</v>
      </c>
      <c r="J26" s="6">
        <v>123</v>
      </c>
      <c r="K26" s="7">
        <v>1224</v>
      </c>
      <c r="L26" s="24">
        <f t="shared" si="2"/>
        <v>0.97010178117048351</v>
      </c>
      <c r="M26" s="25">
        <f t="shared" si="3"/>
        <v>33.446808510638299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88E3-C3C7-423D-AFE5-BDF053C57C14}">
  <dimension ref="D1:T35"/>
  <sheetViews>
    <sheetView tabSelected="1" topLeftCell="A3" zoomScale="59" workbookViewId="0">
      <selection activeCell="Y12" sqref="Y12"/>
    </sheetView>
  </sheetViews>
  <sheetFormatPr defaultRowHeight="14.5" x14ac:dyDescent="0.35"/>
  <cols>
    <col min="22" max="22" width="9.6640625" customWidth="1"/>
  </cols>
  <sheetData>
    <row r="1" spans="4:20" ht="15" thickBot="1" x14ac:dyDescent="0.4"/>
    <row r="2" spans="4:20" x14ac:dyDescent="0.35">
      <c r="D2" s="44" t="s">
        <v>24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0"/>
      <c r="R2" s="40"/>
      <c r="S2" s="41"/>
    </row>
    <row r="3" spans="4:20" ht="15" thickBot="1" x14ac:dyDescent="0.4"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2"/>
      <c r="R3" s="42"/>
      <c r="S3" s="43"/>
    </row>
    <row r="5" spans="4:20" ht="15" thickBot="1" x14ac:dyDescent="0.4"/>
    <row r="6" spans="4:20" x14ac:dyDescent="0.35">
      <c r="D6" s="30" t="s">
        <v>6</v>
      </c>
      <c r="E6" s="31"/>
      <c r="F6" s="32"/>
      <c r="H6" s="30" t="s">
        <v>23</v>
      </c>
      <c r="I6" s="31"/>
      <c r="J6" s="32"/>
      <c r="M6" s="30" t="s">
        <v>12</v>
      </c>
      <c r="N6" s="31"/>
      <c r="O6" s="32"/>
      <c r="Q6" s="30" t="s">
        <v>13</v>
      </c>
      <c r="R6" s="31"/>
      <c r="S6" s="32"/>
    </row>
    <row r="7" spans="4:20" x14ac:dyDescent="0.35">
      <c r="D7" s="33" t="s">
        <v>10</v>
      </c>
      <c r="E7" s="26"/>
      <c r="F7" s="27"/>
      <c r="H7" s="33" t="s">
        <v>10</v>
      </c>
      <c r="I7" s="26"/>
      <c r="J7" s="27"/>
      <c r="M7" s="33" t="s">
        <v>10</v>
      </c>
      <c r="N7" s="26"/>
      <c r="O7" s="27"/>
      <c r="Q7" s="33" t="s">
        <v>10</v>
      </c>
      <c r="R7" s="26"/>
      <c r="S7" s="27"/>
    </row>
    <row r="8" spans="4:20" x14ac:dyDescent="0.35">
      <c r="D8" s="34" t="s">
        <v>11</v>
      </c>
      <c r="E8" s="35"/>
      <c r="F8" s="36"/>
      <c r="H8" s="34" t="s">
        <v>11</v>
      </c>
      <c r="I8" s="35"/>
      <c r="J8" s="36"/>
      <c r="M8" s="34" t="s">
        <v>11</v>
      </c>
      <c r="N8" s="35"/>
      <c r="O8" s="36"/>
      <c r="Q8" s="34" t="s">
        <v>11</v>
      </c>
      <c r="R8" s="35"/>
      <c r="S8" s="36"/>
    </row>
    <row r="9" spans="4:20" x14ac:dyDescent="0.35">
      <c r="D9" s="34"/>
      <c r="E9" s="35"/>
      <c r="F9" s="36"/>
      <c r="H9" s="34"/>
      <c r="I9" s="35"/>
      <c r="J9" s="36"/>
      <c r="M9" s="34"/>
      <c r="N9" s="35"/>
      <c r="O9" s="36"/>
      <c r="Q9" s="34"/>
      <c r="R9" s="35"/>
      <c r="S9" s="36"/>
    </row>
    <row r="10" spans="4:20" ht="15" thickBot="1" x14ac:dyDescent="0.4">
      <c r="D10" s="37"/>
      <c r="E10" s="38"/>
      <c r="F10" s="39"/>
      <c r="H10" s="37"/>
      <c r="I10" s="38"/>
      <c r="J10" s="39"/>
      <c r="M10" s="37"/>
      <c r="N10" s="38"/>
      <c r="O10" s="39"/>
      <c r="Q10" s="37"/>
      <c r="R10" s="38"/>
      <c r="S10" s="39"/>
    </row>
    <row r="12" spans="4:20" ht="15" thickBot="1" x14ac:dyDescent="0.4"/>
    <row r="13" spans="4:20" x14ac:dyDescent="0.35">
      <c r="D13" s="30" t="s">
        <v>14</v>
      </c>
      <c r="E13" s="31"/>
      <c r="F13" s="31"/>
      <c r="G13" s="31"/>
      <c r="H13" s="31"/>
      <c r="I13" s="31"/>
      <c r="J13" s="32"/>
      <c r="M13" s="30" t="s">
        <v>38</v>
      </c>
      <c r="N13" s="31"/>
      <c r="O13" s="31"/>
      <c r="P13" s="31"/>
      <c r="Q13" s="31"/>
      <c r="R13" s="31"/>
      <c r="S13" s="31"/>
      <c r="T13" s="32"/>
    </row>
    <row r="14" spans="4:20" x14ac:dyDescent="0.35">
      <c r="D14" s="33" t="s">
        <v>10</v>
      </c>
      <c r="E14" s="26"/>
      <c r="F14" s="26"/>
      <c r="G14" s="26"/>
      <c r="H14" s="26"/>
      <c r="I14" s="26"/>
      <c r="J14" s="27"/>
      <c r="M14" s="55" t="s">
        <v>16</v>
      </c>
      <c r="N14" s="56"/>
      <c r="O14" s="56"/>
      <c r="P14" s="56"/>
      <c r="Q14" s="56"/>
      <c r="R14" s="56"/>
      <c r="S14" s="56"/>
      <c r="T14" s="57"/>
    </row>
    <row r="15" spans="4:20" x14ac:dyDescent="0.35">
      <c r="D15" s="49" t="s">
        <v>15</v>
      </c>
      <c r="E15" s="50"/>
      <c r="F15" s="50"/>
      <c r="G15" s="50"/>
      <c r="H15" s="50"/>
      <c r="I15" s="50"/>
      <c r="J15" s="51"/>
      <c r="M15" s="55"/>
      <c r="N15" s="56"/>
      <c r="O15" s="56"/>
      <c r="P15" s="56"/>
      <c r="Q15" s="56"/>
      <c r="R15" s="56"/>
      <c r="S15" s="56"/>
      <c r="T15" s="57"/>
    </row>
    <row r="16" spans="4:20" x14ac:dyDescent="0.35">
      <c r="D16" s="49"/>
      <c r="E16" s="50"/>
      <c r="F16" s="50"/>
      <c r="G16" s="50"/>
      <c r="H16" s="50"/>
      <c r="I16" s="50"/>
      <c r="J16" s="51"/>
      <c r="M16" s="55"/>
      <c r="N16" s="56"/>
      <c r="O16" s="56"/>
      <c r="P16" s="56"/>
      <c r="Q16" s="56"/>
      <c r="R16" s="56"/>
      <c r="S16" s="56"/>
      <c r="T16" s="57"/>
    </row>
    <row r="17" spans="4:20" x14ac:dyDescent="0.35">
      <c r="D17" s="49"/>
      <c r="E17" s="50"/>
      <c r="F17" s="50"/>
      <c r="G17" s="50"/>
      <c r="H17" s="50"/>
      <c r="I17" s="50"/>
      <c r="J17" s="51"/>
      <c r="M17" s="55"/>
      <c r="N17" s="56"/>
      <c r="O17" s="56"/>
      <c r="P17" s="56"/>
      <c r="Q17" s="56"/>
      <c r="R17" s="56"/>
      <c r="S17" s="56"/>
      <c r="T17" s="57"/>
    </row>
    <row r="18" spans="4:20" x14ac:dyDescent="0.35">
      <c r="D18" s="49"/>
      <c r="E18" s="50"/>
      <c r="F18" s="50"/>
      <c r="G18" s="50"/>
      <c r="H18" s="50"/>
      <c r="I18" s="50"/>
      <c r="J18" s="51"/>
      <c r="M18" s="55"/>
      <c r="N18" s="56"/>
      <c r="O18" s="56"/>
      <c r="P18" s="56"/>
      <c r="Q18" s="56"/>
      <c r="R18" s="56"/>
      <c r="S18" s="56"/>
      <c r="T18" s="57"/>
    </row>
    <row r="19" spans="4:20" x14ac:dyDescent="0.35">
      <c r="D19" s="49"/>
      <c r="E19" s="50"/>
      <c r="F19" s="50"/>
      <c r="G19" s="50"/>
      <c r="H19" s="50"/>
      <c r="I19" s="50"/>
      <c r="J19" s="51"/>
      <c r="M19" s="55"/>
      <c r="N19" s="56"/>
      <c r="O19" s="56"/>
      <c r="P19" s="56"/>
      <c r="Q19" s="56"/>
      <c r="R19" s="56"/>
      <c r="S19" s="56"/>
      <c r="T19" s="57"/>
    </row>
    <row r="20" spans="4:20" ht="15" thickBot="1" x14ac:dyDescent="0.4">
      <c r="D20" s="49"/>
      <c r="E20" s="50"/>
      <c r="F20" s="50"/>
      <c r="G20" s="50"/>
      <c r="H20" s="50"/>
      <c r="I20" s="50"/>
      <c r="J20" s="51"/>
      <c r="M20" s="58"/>
      <c r="N20" s="59"/>
      <c r="O20" s="59"/>
      <c r="P20" s="59"/>
      <c r="Q20" s="59"/>
      <c r="R20" s="59"/>
      <c r="S20" s="59"/>
      <c r="T20" s="60"/>
    </row>
    <row r="21" spans="4:20" ht="15" thickBot="1" x14ac:dyDescent="0.4">
      <c r="D21" s="52"/>
      <c r="E21" s="53"/>
      <c r="F21" s="53"/>
      <c r="G21" s="53"/>
      <c r="H21" s="53"/>
      <c r="I21" s="53"/>
      <c r="J21" s="54"/>
    </row>
    <row r="22" spans="4:20" ht="15" thickBot="1" x14ac:dyDescent="0.4"/>
    <row r="23" spans="4:20" ht="15" thickBot="1" x14ac:dyDescent="0.4">
      <c r="E23" s="61" t="s">
        <v>17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3"/>
    </row>
    <row r="24" spans="4:20" x14ac:dyDescent="0.35">
      <c r="E24" s="33" t="s">
        <v>22</v>
      </c>
      <c r="F24" s="48"/>
      <c r="G24" s="64" t="s">
        <v>18</v>
      </c>
      <c r="H24" s="26"/>
      <c r="I24" s="64" t="s">
        <v>19</v>
      </c>
      <c r="J24" s="48"/>
      <c r="K24" s="12" t="s">
        <v>20</v>
      </c>
      <c r="M24" s="26" t="s">
        <v>21</v>
      </c>
      <c r="N24" s="26"/>
      <c r="O24" s="26"/>
      <c r="P24" s="26"/>
      <c r="Q24" s="26"/>
      <c r="R24" s="26"/>
      <c r="S24" s="26"/>
      <c r="T24" s="27"/>
    </row>
    <row r="25" spans="4:20" x14ac:dyDescent="0.35">
      <c r="E25" s="33"/>
      <c r="F25" s="48"/>
      <c r="G25" s="12"/>
      <c r="I25" s="12"/>
      <c r="J25" s="14"/>
      <c r="K25" s="12"/>
      <c r="T25" s="9"/>
    </row>
    <row r="26" spans="4:20" x14ac:dyDescent="0.35">
      <c r="E26" s="33"/>
      <c r="F26" s="48"/>
      <c r="G26" s="12"/>
      <c r="I26" s="12"/>
      <c r="J26" s="14"/>
      <c r="K26" s="12"/>
      <c r="T26" s="9"/>
    </row>
    <row r="27" spans="4:20" x14ac:dyDescent="0.35">
      <c r="E27" s="33"/>
      <c r="F27" s="48"/>
      <c r="G27" s="12"/>
      <c r="I27" s="12"/>
      <c r="J27" s="14"/>
      <c r="K27" s="12"/>
      <c r="T27" s="9"/>
    </row>
    <row r="28" spans="4:20" x14ac:dyDescent="0.35">
      <c r="E28" s="33"/>
      <c r="F28" s="48"/>
      <c r="G28" s="12"/>
      <c r="I28" s="12"/>
      <c r="J28" s="14"/>
      <c r="K28" s="12"/>
      <c r="T28" s="9"/>
    </row>
    <row r="29" spans="4:20" x14ac:dyDescent="0.35">
      <c r="E29" s="33"/>
      <c r="F29" s="48"/>
      <c r="G29" s="12"/>
      <c r="I29" s="12"/>
      <c r="J29" s="14"/>
      <c r="K29" s="12"/>
      <c r="T29" s="9"/>
    </row>
    <row r="30" spans="4:20" x14ac:dyDescent="0.35">
      <c r="E30" s="33"/>
      <c r="F30" s="48"/>
      <c r="G30" s="12"/>
      <c r="I30" s="12"/>
      <c r="J30" s="14"/>
      <c r="K30" s="12"/>
      <c r="T30" s="9"/>
    </row>
    <row r="31" spans="4:20" x14ac:dyDescent="0.35">
      <c r="E31" s="33"/>
      <c r="F31" s="48"/>
      <c r="G31" s="12"/>
      <c r="I31" s="12"/>
      <c r="J31" s="14"/>
      <c r="K31" s="12"/>
      <c r="T31" s="9"/>
    </row>
    <row r="32" spans="4:20" x14ac:dyDescent="0.35">
      <c r="E32" s="33"/>
      <c r="F32" s="48"/>
      <c r="G32" s="12"/>
      <c r="I32" s="12"/>
      <c r="J32" s="14"/>
      <c r="K32" s="12"/>
      <c r="T32" s="9"/>
    </row>
    <row r="33" spans="5:20" x14ac:dyDescent="0.35">
      <c r="E33" s="33"/>
      <c r="F33" s="48"/>
      <c r="G33" s="12"/>
      <c r="I33" s="12"/>
      <c r="J33" s="14"/>
      <c r="K33" s="12"/>
      <c r="T33" s="9"/>
    </row>
    <row r="34" spans="5:20" x14ac:dyDescent="0.35">
      <c r="E34" s="33"/>
      <c r="F34" s="48"/>
      <c r="G34" s="12"/>
      <c r="I34" s="12"/>
      <c r="J34" s="14"/>
      <c r="K34" s="12"/>
      <c r="T34" s="9"/>
    </row>
    <row r="35" spans="5:20" ht="15" thickBot="1" x14ac:dyDescent="0.4">
      <c r="E35" s="65"/>
      <c r="F35" s="66"/>
      <c r="G35" s="13"/>
      <c r="H35" s="11"/>
      <c r="I35" s="13"/>
      <c r="J35" s="15"/>
      <c r="K35" s="13"/>
      <c r="L35" s="11"/>
      <c r="M35" s="11"/>
      <c r="N35" s="11"/>
      <c r="O35" s="11"/>
      <c r="P35" s="11"/>
      <c r="Q35" s="11"/>
      <c r="R35" s="11"/>
      <c r="S35" s="11"/>
      <c r="T35" s="10"/>
    </row>
  </sheetData>
  <mergeCells count="35"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31:F31"/>
    <mergeCell ref="E25:F25"/>
    <mergeCell ref="D14:J14"/>
    <mergeCell ref="D15:J21"/>
    <mergeCell ref="M13:T13"/>
    <mergeCell ref="M14:T20"/>
    <mergeCell ref="E23:T23"/>
    <mergeCell ref="M24:T24"/>
    <mergeCell ref="G24:H24"/>
    <mergeCell ref="I24:J24"/>
    <mergeCell ref="E24:F24"/>
    <mergeCell ref="Q6:S6"/>
    <mergeCell ref="Q7:S7"/>
    <mergeCell ref="Q8:S10"/>
    <mergeCell ref="Q2:S3"/>
    <mergeCell ref="D13:J13"/>
    <mergeCell ref="D2:P3"/>
    <mergeCell ref="D6:F6"/>
    <mergeCell ref="D7:F7"/>
    <mergeCell ref="D8:F10"/>
    <mergeCell ref="H6:J6"/>
    <mergeCell ref="H7:J7"/>
    <mergeCell ref="H8:J10"/>
    <mergeCell ref="M6:O6"/>
    <mergeCell ref="M7:O7"/>
    <mergeCell ref="M8:O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Calculations</vt:lpstr>
      <vt:lpstr>Data</vt:lpstr>
      <vt:lpstr>Mock-Dashboard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Mahendra Aarumalla</cp:lastModifiedBy>
  <dcterms:created xsi:type="dcterms:W3CDTF">2010-10-23T09:13:26Z</dcterms:created>
  <dcterms:modified xsi:type="dcterms:W3CDTF">2023-04-07T11:16:36Z</dcterms:modified>
</cp:coreProperties>
</file>