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is\Excel_practicee_Projects\my Dashboards_Excel\"/>
    </mc:Choice>
  </mc:AlternateContent>
  <xr:revisionPtr revIDLastSave="0" documentId="13_ncr:1_{489BA0F8-9010-4825-8F7B-A8813B41BF1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_dictionary" sheetId="2" r:id="rId1"/>
    <sheet name="Line downtime" sheetId="7" r:id="rId2"/>
    <sheet name="Products" sheetId="6" r:id="rId3"/>
    <sheet name="Line productivity" sheetId="5" r:id="rId4"/>
    <sheet name="Downtime factors" sheetId="4" r:id="rId5"/>
    <sheet name="Analysis" sheetId="1" r:id="rId6"/>
  </sheets>
  <definedNames>
    <definedName name="_xlnm._FilterDatabase" localSheetId="4" hidden="1">'Downtime factors'!$A$1:$E$13</definedName>
    <definedName name="_xlchart.v1.0" hidden="1">'Downtime factors'!$B$2:$B$13</definedName>
    <definedName name="_xlchart.v1.1" hidden="1">'Downtime factors'!$D$1</definedName>
    <definedName name="_xlchart.v1.2" hidden="1">'Downtime factors'!$D$2:$D$13</definedName>
    <definedName name="ExternalData_1" localSheetId="0" hidden="1">data_dictionary!$A$1:$C$21</definedName>
    <definedName name="ExternalData_2" localSheetId="3" hidden="1">'Line productivity'!$A$1:$F$39</definedName>
    <definedName name="ExternalData_3" localSheetId="2" hidden="1">Products!$A$1:$D$7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E24" i="1"/>
  <c r="F24" i="1"/>
  <c r="G24" i="1"/>
  <c r="D25" i="1"/>
  <c r="E25" i="1"/>
  <c r="F25" i="1"/>
  <c r="G25" i="1"/>
  <c r="D26" i="1"/>
  <c r="E26" i="1"/>
  <c r="F26" i="1"/>
  <c r="G26" i="1"/>
  <c r="D23" i="1"/>
  <c r="E23" i="1"/>
  <c r="F23" i="1"/>
  <c r="G23" i="1"/>
  <c r="C21" i="1" a="1"/>
  <c r="C21" i="1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3" i="7"/>
  <c r="D13" i="4"/>
  <c r="D5" i="4"/>
  <c r="D10" i="4"/>
  <c r="D4" i="4"/>
  <c r="D8" i="4"/>
  <c r="D2" i="4"/>
  <c r="D3" i="4"/>
  <c r="D6" i="4"/>
  <c r="D12" i="4"/>
  <c r="D9" i="4"/>
  <c r="D11" i="4"/>
  <c r="D7" i="4"/>
  <c r="J15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C24" i="1" l="1"/>
  <c r="C26" i="1"/>
  <c r="C23" i="1"/>
  <c r="C25" i="1"/>
  <c r="H9" i="4"/>
  <c r="H11" i="4"/>
  <c r="E3" i="4"/>
  <c r="E10" i="4"/>
  <c r="E9" i="4"/>
  <c r="E8" i="4"/>
  <c r="E7" i="4"/>
  <c r="E2" i="4"/>
  <c r="E6" i="4"/>
  <c r="E13" i="4"/>
  <c r="E5" i="4"/>
  <c r="E12" i="4"/>
  <c r="E4" i="4"/>
  <c r="E1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24BAB-70A3-4165-A8B7-655B156BFC14}" keepAlive="1" name="Query - data_dictionary" description="Connection to the 'data_dictionary' query in the workbook." type="5" refreshedVersion="7" background="1" saveData="1">
    <dbPr connection="Provider=Microsoft.Mashup.OleDb.1;Data Source=$Workbook$;Location=data_dictionary;Extended Properties=&quot;&quot;" command="SELECT * FROM [data_dictionary]"/>
  </connection>
  <connection id="2" xr16:uid="{F1854690-D845-4B33-8628-B137F7D6DB37}" keepAlive="1" name="Query - Downtime factors" description="Connection to the 'Downtime factors' query in the workbook." type="5" refreshedVersion="0" background="1">
    <dbPr connection="Provider=Microsoft.Mashup.OleDb.1;Data Source=$Workbook$;Location=&quot;Downtime factors&quot;;Extended Properties=&quot;&quot;" command="SELECT * FROM [Downtime factors]"/>
  </connection>
  <connection id="3" xr16:uid="{6F97FCC9-423A-46A5-9E02-B79ED333AF84}" keepAlive="1" name="Query - Line downtime" description="Connection to the 'Line downtime' query in the workbook." type="5" refreshedVersion="7" background="1" saveData="1">
    <dbPr connection="Provider=Microsoft.Mashup.OleDb.1;Data Source=$Workbook$;Location=&quot;Line downtime&quot;;Extended Properties=&quot;&quot;" command="SELECT * FROM [Line downtime]"/>
  </connection>
  <connection id="4" xr16:uid="{5AE14D3B-202C-4D5B-8DB5-572ACE839658}" keepAlive="1" name="Query - Line productivity" description="Connection to the 'Line productivity' query in the workbook." type="5" refreshedVersion="7" background="1" saveData="1">
    <dbPr connection="Provider=Microsoft.Mashup.OleDb.1;Data Source=$Workbook$;Location=&quot;Line productivity&quot;;Extended Properties=&quot;&quot;" command="SELECT * FROM [Line productivity]"/>
  </connection>
  <connection id="5" xr16:uid="{F611D590-A186-44BA-8FDB-9088547DA7FB}" keepAlive="1" name="Query - Manufacturing_Line_Productivity xlsx" description="Connection to the 'Manufacturing_Line_Productivity xlsx' query in the workbook." type="5" refreshedVersion="0" background="1">
    <dbPr connection="Provider=Microsoft.Mashup.OleDb.1;Data Source=$Workbook$;Location=&quot;Manufacturing_Line_Productivity xlsx&quot;;Extended Properties=&quot;&quot;" command="SELECT * FROM [Manufacturing_Line_Productivity xlsx]"/>
  </connection>
  <connection id="6" xr16:uid="{110368E1-6E82-4939-B3D3-78F054800561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<sst xmlns="http://schemas.openxmlformats.org/spreadsheetml/2006/main" count="226" uniqueCount="91">
  <si>
    <t>Column1</t>
  </si>
  <si>
    <t>Column2</t>
  </si>
  <si>
    <t>Column3</t>
  </si>
  <si>
    <t>Table</t>
  </si>
  <si>
    <t>Field</t>
  </si>
  <si>
    <t>Description</t>
  </si>
  <si>
    <t>Line productivity</t>
  </si>
  <si>
    <t/>
  </si>
  <si>
    <t>Fact table containing details for each batch produced</t>
  </si>
  <si>
    <t>Date</t>
  </si>
  <si>
    <t>Date the batch was produced</t>
  </si>
  <si>
    <t>Product</t>
  </si>
  <si>
    <t>ID for the product produced in the batch</t>
  </si>
  <si>
    <t>Batch</t>
  </si>
  <si>
    <t>Unique ID for the batch produced</t>
  </si>
  <si>
    <t>Operator</t>
  </si>
  <si>
    <t>Production line operator in charge of the batch</t>
  </si>
  <si>
    <t>Start Time</t>
  </si>
  <si>
    <t>Time the batch production started</t>
  </si>
  <si>
    <t>End Time</t>
  </si>
  <si>
    <t>Time the batch production ended</t>
  </si>
  <si>
    <t>Products</t>
  </si>
  <si>
    <t>Dimension table with details on each product</t>
  </si>
  <si>
    <t>Unique product ID</t>
  </si>
  <si>
    <t>Flavor</t>
  </si>
  <si>
    <t>Soda flavor for the product</t>
  </si>
  <si>
    <t>Size</t>
  </si>
  <si>
    <t>Product size (volume)</t>
  </si>
  <si>
    <t>Min batch time</t>
  </si>
  <si>
    <t>Minimum time required to produce a batch (with no downtime)</t>
  </si>
  <si>
    <t>Line downtime</t>
  </si>
  <si>
    <t>Fact table containing downtime (in minutes) by factor for each batch</t>
  </si>
  <si>
    <t>Downtime factor</t>
  </si>
  <si>
    <t>Downtime minutes for each factor ID (across columns)</t>
  </si>
  <si>
    <t>Downtime factors</t>
  </si>
  <si>
    <t>Dimension table with details on each downtime factor</t>
  </si>
  <si>
    <t>Factor</t>
  </si>
  <si>
    <t>Unique ID for each downtime factor</t>
  </si>
  <si>
    <t>Downtime factor description</t>
  </si>
  <si>
    <t>Operator Error</t>
  </si>
  <si>
    <t>Is this due to operator error? (Yes/No)</t>
  </si>
  <si>
    <t>Emergency stop</t>
  </si>
  <si>
    <t>No</t>
  </si>
  <si>
    <t>Batch change</t>
  </si>
  <si>
    <t>Yes</t>
  </si>
  <si>
    <t>Labeling error</t>
  </si>
  <si>
    <t>Inventory shortage</t>
  </si>
  <si>
    <t>Product spill</t>
  </si>
  <si>
    <t>Machine adjustment</t>
  </si>
  <si>
    <t>Machine failure</t>
  </si>
  <si>
    <t>Batch coding error</t>
  </si>
  <si>
    <t>Conveyor belt jam</t>
  </si>
  <si>
    <t>Calibration error</t>
  </si>
  <si>
    <t>Label switch</t>
  </si>
  <si>
    <t>Other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</si>
  <si>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</si>
  <si>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</si>
  <si>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</si>
  <si>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</si>
  <si>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</si>
  <si>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</si>
  <si>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</si>
  <si>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</si>
  <si>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</si>
  <si>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</si>
  <si>
    <t>Orange</t>
  </si>
  <si>
    <t>600 ml</t>
  </si>
  <si>
    <t>Lemon lime</t>
  </si>
  <si>
    <t>Cola</t>
  </si>
  <si>
    <t>Diet Cola</t>
  </si>
  <si>
    <t>Root Beer</t>
  </si>
  <si>
    <t>2 L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</si>
  <si>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</si>
  <si>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</si>
  <si>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</si>
  <si>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</si>
  <si>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</si>
  <si>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</si>
  <si>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</si>
  <si>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</si>
  <si>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</si>
  <si>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</si>
  <si>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Batch time</t>
  </si>
  <si>
    <t>Min Batch Time</t>
  </si>
  <si>
    <t>Sum of Efficiency</t>
  </si>
  <si>
    <t>Grand Total</t>
  </si>
  <si>
    <t>operators</t>
  </si>
  <si>
    <t>DownTime</t>
  </si>
  <si>
    <t>Pareto</t>
  </si>
  <si>
    <t>Column14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</si>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</sst>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3" borderId="1" xfId="0" applyFill="1" applyBorder="1"/>
    <xf numFmtId="14" fontId="0" fillId="0" borderId="0" xfId="0" applyNumberFormat="1"/>
    <xf numFmtId="22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9" fontId="0" fillId="3" borderId="6" xfId="1" applyFont="1" applyFill="1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6" xfId="0" applyBorder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19" formatCode="dd/mm/yyyy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599340D-5041-4E16-B014-3BDAB73794FA}"/>
  </tableStyles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Downtime Analysis.xlsx]Line productivity!PivotTable1</c:name>
    <c:fmtId val="3"/>
  </c:pivotSource>
  <c:chart>
    <c:autoTitleDeleted val="1"/>
    <c:pivotFmts>
      <c:pivotFmt>
        <c:idx val="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13883470988139E-2"/>
          <c:y val="0.14291447944006999"/>
          <c:w val="0.86217000971208879"/>
          <c:h val="0.772834281131525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productivity'!$M$10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'Line productivity'!$L$11:$L$15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productivity'!$M$11:$M$15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0.64077669902912637</c:v>
                </c:pt>
                <c:pt idx="2">
                  <c:v>0.63170731707317085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2-44A9-AACB-AEDB7732F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3364880"/>
        <c:axId val="13361136"/>
      </c:barChart>
      <c:catAx>
        <c:axId val="1336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136"/>
        <c:crosses val="autoZero"/>
        <c:auto val="1"/>
        <c:lblAlgn val="ctr"/>
        <c:lblOffset val="100"/>
        <c:noMultiLvlLbl val="0"/>
      </c:catAx>
      <c:valAx>
        <c:axId val="133611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Downtime Analysis.xlsx]Line productivity!PivotTable1</c:name>
    <c:fmtId val="5"/>
  </c:pivotSource>
  <c:chart>
    <c:autoTitleDeleted val="1"/>
    <c:pivotFmts>
      <c:pivotFmt>
        <c:idx val="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085548582633497"/>
          <c:y val="7.3230919664453706E-2"/>
          <c:w val="0.73051591865623544"/>
          <c:h val="0.849053624394511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productivity'!$M$10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E6-4783-86BF-295F0E8DEEF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1E6-4783-86BF-295F0E8DEEF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1E6-4783-86BF-295F0E8DEEF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1E6-4783-86BF-295F0E8DEE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productivity'!$L$11:$L$15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productivity'!$M$11:$M$15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0.64077669902912637</c:v>
                </c:pt>
                <c:pt idx="2">
                  <c:v>0.63170731707317085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6-4783-86BF-295F0E8DEEF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13364880"/>
        <c:axId val="13361136"/>
      </c:barChart>
      <c:catAx>
        <c:axId val="1336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1136"/>
        <c:crosses val="autoZero"/>
        <c:auto val="1"/>
        <c:lblAlgn val="ctr"/>
        <c:lblOffset val="100"/>
        <c:noMultiLvlLbl val="0"/>
      </c:catAx>
      <c:valAx>
        <c:axId val="13361136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out"/>
        <c:minorTickMark val="none"/>
        <c:tickLblPos val="nextTo"/>
        <c:crossAx val="1336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8729882601884"/>
          <c:y val="6.7131679294805124E-2"/>
          <c:w val="0.82453839345663182"/>
          <c:h val="0.394432724211360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C06-4FF6-85E8-1D0B5C36FFB1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6-4FF6-85E8-1D0B5C36FFB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6-4FF6-85E8-1D0B5C36FFB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06-4FF6-85E8-1D0B5C36FFB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6-4FF6-85E8-1D0B5C36FFB1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C06-4FF6-85E8-1D0B5C36FFB1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C06-4FF6-85E8-1D0B5C36FFB1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C06-4FF6-85E8-1D0B5C36FFB1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06-4FF6-85E8-1D0B5C36FFB1}"/>
                </c:ext>
              </c:extLst>
            </c:dLbl>
            <c:dLbl>
              <c:idx val="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06-4FF6-85E8-1D0B5C36FFB1}"/>
                </c:ext>
              </c:extLst>
            </c:dLbl>
            <c:dLbl>
              <c:idx val="4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06-4FF6-85E8-1D0B5C36FF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6-4FF6-85E8-1D0B5C36FF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1985685136"/>
        <c:axId val="1985683472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2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06-4FF6-85E8-1D0B5C36FFB1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06-4FF6-85E8-1D0B5C36FF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6-4FF6-85E8-1D0B5C36FF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42227008"/>
        <c:axId val="1542225760"/>
      </c:lineChart>
      <c:catAx>
        <c:axId val="198568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3472"/>
        <c:crosses val="autoZero"/>
        <c:auto val="1"/>
        <c:lblAlgn val="ctr"/>
        <c:lblOffset val="100"/>
        <c:noMultiLvlLbl val="0"/>
      </c:catAx>
      <c:valAx>
        <c:axId val="1985683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Downtime</a:t>
                </a:r>
              </a:p>
            </c:rich>
          </c:tx>
          <c:layout>
            <c:manualLayout>
              <c:xMode val="edge"/>
              <c:yMode val="edge"/>
              <c:x val="4.3630017452006981E-2"/>
              <c:y val="0.12434212027844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685136"/>
        <c:crosses val="autoZero"/>
        <c:crossBetween val="between"/>
      </c:valAx>
      <c:valAx>
        <c:axId val="154222576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27008"/>
        <c:crosses val="max"/>
        <c:crossBetween val="between"/>
      </c:valAx>
      <c:catAx>
        <c:axId val="154222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422257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clusteredColumn" uniqueId="{163C4399-70CE-4F9E-9F42-CD41AA1CAD76}">
          <cx:tx>
            <cx:txData>
              <cx:f>_xlchart.v1.1</cx:f>
              <cx:v>DownTime</cx:v>
            </cx:txData>
          </cx:tx>
          <cx:spPr>
            <a:solidFill>
              <a:sysClr val="window" lastClr="FFFFFF">
                <a:lumMod val="95000"/>
              </a:sysClr>
            </a:solidFill>
          </cx:spPr>
          <cx:dataPt idx="0">
            <cx:spPr>
              <a:solidFill>
                <a:srgbClr val="70AD47">
                  <a:lumMod val="75000"/>
                </a:srgbClr>
              </a:solidFill>
            </cx:spPr>
          </cx:dataPt>
          <cx:dataPt idx="1">
            <cx:spPr>
              <a:solidFill>
                <a:srgbClr val="70AD47">
                  <a:lumMod val="75000"/>
                </a:srgbClr>
              </a:solidFill>
            </cx:spPr>
          </cx:dataPt>
          <cx:dataPt idx="2">
            <cx:spPr>
              <a:solidFill>
                <a:srgbClr val="70AD47">
                  <a:lumMod val="75000"/>
                </a:srgbClr>
              </a:solidFill>
            </cx:spPr>
          </cx:dataPt>
          <cx:dataPt idx="3">
            <cx:spPr>
              <a:solidFill>
                <a:srgbClr val="70AD47">
                  <a:lumMod val="75000"/>
                </a:srgbClr>
              </a:solidFill>
            </cx:spPr>
          </cx:dataPt>
          <cx:dataPt idx="4">
            <cx:spPr>
              <a:solidFill>
                <a:srgbClr val="70AD47">
                  <a:lumMod val="75000"/>
                </a:srgbClr>
              </a:solidFill>
            </cx:spPr>
          </cx:dataPt>
          <cx:dataLabels pos="inEnd">
            <cx:visibility seriesName="0" categoryName="0" value="1"/>
            <cx:separator>, </cx:separator>
            <cx:dataLabelHidden idx="5"/>
            <cx:dataLabelHidden idx="6"/>
            <cx:dataLabelHidden idx="7"/>
            <cx:dataLabelHidden idx="8"/>
            <cx:dataLabelHidden idx="9"/>
            <cx:dataLabelHidden idx="10"/>
            <cx:dataLabelHidden idx="11"/>
          </cx:dataLabels>
          <cx:dataId val="0"/>
          <cx:layoutPr>
            <cx:aggregation/>
          </cx:layoutPr>
          <cx:axisId val="1"/>
        </cx:series>
        <cx:series layoutId="paretoLine" ownerIdx="0" uniqueId="{7D50D778-F365-46FB-8B4C-9717BFB13DCB}">
          <cx:spPr>
            <a:ln>
              <a:solidFill>
                <a:schemeClr val="accent2">
                  <a:lumMod val="75000"/>
                  <a:alpha val="97000"/>
                </a:schemeClr>
              </a:solidFill>
            </a:ln>
          </cx:spPr>
          <cx:axisId val="2"/>
        </cx:series>
      </cx:plotAreaRegion>
      <cx:axis id="0">
        <cx:catScaling gapWidth="0.100000001"/>
        <cx:tickLabels/>
      </cx:axis>
      <cx:axis id="1" hidden="1">
        <cx:valScaling/>
        <cx:title>
          <cx:tx>
            <cx:txData>
              <cx:v>Downtime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Downtime</a:t>
              </a:r>
            </a:p>
          </cx:txPr>
        </cx:title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259080</xdr:colOff>
      <xdr:row>9</xdr:row>
      <xdr:rowOff>167640</xdr:rowOff>
    </xdr:from>
    <xdr:to>
      <xdr:col>22</xdr:col>
      <xdr:colOff>480060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76A79-5D1F-41A4-BF49-396BD58B0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2</xdr:row>
      <xdr:rowOff>7620</xdr:rowOff>
    </xdr:from>
    <xdr:to>
      <xdr:col>13</xdr:col>
      <xdr:colOff>403860</xdr:colOff>
      <xdr:row>15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B20C20-F8EA-4DBB-BE8F-35B8139BAE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3460" y="373380"/>
              <a:ext cx="4991100" cy="2385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579120</xdr:colOff>
      <xdr:row>4</xdr:row>
      <xdr:rowOff>53340</xdr:rowOff>
    </xdr:from>
    <xdr:to>
      <xdr:col>5</xdr:col>
      <xdr:colOff>7620</xdr:colOff>
      <xdr:row>14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717A0-1730-4C7D-B815-9CA597CC4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312420</xdr:colOff>
      <xdr:row>1</xdr:row>
      <xdr:rowOff>45720</xdr:rowOff>
    </xdr:from>
    <xdr:to>
      <xdr:col>3</xdr:col>
      <xdr:colOff>1097280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7DB9E3-48DE-45C6-BE32-66CFB8DBC819}"/>
            </a:ext>
          </a:extLst>
        </xdr:cNvPr>
        <xdr:cNvSpPr txBox="1"/>
      </xdr:nvSpPr>
      <xdr:spPr>
        <a:xfrm>
          <a:off x="312420" y="480060"/>
          <a:ext cx="3474720" cy="525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6">
                  <a:lumMod val="75000"/>
                </a:schemeClr>
              </a:solidFill>
            </a:rPr>
            <a:t>Overall Line Efficiency sits at 64%</a:t>
          </a:r>
        </a:p>
        <a:p>
          <a:r>
            <a:rPr lang="en-US" sz="1200"/>
            <a:t>We should</a:t>
          </a:r>
          <a:r>
            <a:rPr lang="en-US" sz="1200" baseline="0"/>
            <a:t> Place Special Focus on Mac </a:t>
          </a:r>
          <a:endParaRPr lang="en-US" sz="1200"/>
        </a:p>
      </xdr:txBody>
    </xdr:sp>
    <xdr:clientData/>
  </xdr:twoCellAnchor>
  <xdr:twoCellAnchor editAs="absolute">
    <xdr:from>
      <xdr:col>4</xdr:col>
      <xdr:colOff>1143000</xdr:colOff>
      <xdr:row>1</xdr:row>
      <xdr:rowOff>99060</xdr:rowOff>
    </xdr:from>
    <xdr:to>
      <xdr:col>10</xdr:col>
      <xdr:colOff>495300</xdr:colOff>
      <xdr:row>4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B12C481-8694-4EE1-9317-A6EF75303283}"/>
            </a:ext>
          </a:extLst>
        </xdr:cNvPr>
        <xdr:cNvSpPr txBox="1"/>
      </xdr:nvSpPr>
      <xdr:spPr>
        <a:xfrm>
          <a:off x="5128260" y="533400"/>
          <a:ext cx="447294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T</a:t>
          </a:r>
          <a:r>
            <a:rPr lang="en-US" sz="1400" b="1">
              <a:solidFill>
                <a:schemeClr val="accent6">
                  <a:lumMod val="75000"/>
                </a:schemeClr>
              </a:solidFill>
            </a:rPr>
            <a:t>he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 Top 5 </a:t>
          </a:r>
          <a:r>
            <a:rPr lang="en-US" sz="1400" b="1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rPr>
            <a:t>Factors</a:t>
          </a:r>
          <a:r>
            <a:rPr lang="en-US" sz="1400" b="1" baseline="0">
              <a:solidFill>
                <a:schemeClr val="accent6">
                  <a:lumMod val="75000"/>
                </a:schemeClr>
              </a:solidFill>
            </a:rPr>
            <a:t> Account  For 80% Of the Downtime</a:t>
          </a:r>
          <a:r>
            <a:rPr lang="en-US" sz="1400" b="1" baseline="0">
              <a:solidFill>
                <a:schemeClr val="accent6"/>
              </a:solidFill>
            </a:rPr>
            <a:t> </a:t>
          </a:r>
        </a:p>
        <a:p>
          <a:r>
            <a:rPr lang="en-US" sz="1200" b="0">
              <a:solidFill>
                <a:schemeClr val="tx1"/>
              </a:solidFill>
            </a:rPr>
            <a:t>We should</a:t>
          </a:r>
          <a:r>
            <a:rPr lang="en-US" sz="1200" b="0" baseline="0">
              <a:solidFill>
                <a:schemeClr val="tx1"/>
              </a:solidFill>
            </a:rPr>
            <a:t> igonre the rest and priotize These</a:t>
          </a:r>
          <a:endParaRPr lang="en-US" sz="1200" b="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167640</xdr:colOff>
      <xdr:row>4</xdr:row>
      <xdr:rowOff>83820</xdr:rowOff>
    </xdr:from>
    <xdr:to>
      <xdr:col>11</xdr:col>
      <xdr:colOff>396240</xdr:colOff>
      <xdr:row>15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A4581B-3627-446E-9953-1666E45DC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350520</xdr:colOff>
      <xdr:row>16</xdr:row>
      <xdr:rowOff>7620</xdr:rowOff>
    </xdr:from>
    <xdr:to>
      <xdr:col>5</xdr:col>
      <xdr:colOff>251460</xdr:colOff>
      <xdr:row>19</xdr:row>
      <xdr:rowOff>91440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2E2EEFA-03AC-499D-BF62-BFFEB467ED88}"/>
            </a:ext>
          </a:extLst>
        </xdr:cNvPr>
        <xdr:cNvSpPr txBox="1"/>
      </xdr:nvSpPr>
      <xdr:spPr>
        <a:xfrm>
          <a:off x="350520" y="3185160"/>
          <a:ext cx="5052060" cy="632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accent6"/>
              </a:solidFill>
            </a:rPr>
            <a:t>3</a:t>
          </a:r>
          <a:r>
            <a:rPr lang="en-US" sz="1400" b="1" baseline="0">
              <a:solidFill>
                <a:schemeClr val="accent6"/>
              </a:solidFill>
            </a:rPr>
            <a:t> of the 5 main Downtime factors  are due to operating error</a:t>
          </a:r>
          <a:br>
            <a:rPr lang="en-US" sz="1400" baseline="0">
              <a:solidFill>
                <a:schemeClr val="accent6"/>
              </a:solidFill>
            </a:rPr>
          </a:br>
          <a:r>
            <a:rPr lang="en-US" sz="1200"/>
            <a:t>We should</a:t>
          </a:r>
          <a:r>
            <a:rPr lang="en-US" sz="1200" baseline="0"/>
            <a:t> Focus on Machine adjustment for everyone And batch change for Mac</a:t>
          </a:r>
          <a:endParaRPr lang="en-US" sz="1200"/>
        </a:p>
      </xdr:txBody>
    </xdr:sp>
    <xdr:clientData/>
  </xdr:twoCellAnchor>
  <xdr:twoCellAnchor>
    <xdr:from>
      <xdr:col>5</xdr:col>
      <xdr:colOff>0</xdr:colOff>
      <xdr:row>24</xdr:row>
      <xdr:rowOff>167640</xdr:rowOff>
    </xdr:from>
    <xdr:to>
      <xdr:col>6</xdr:col>
      <xdr:colOff>15240</xdr:colOff>
      <xdr:row>26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C9A0555-7006-4418-94AF-9B539DE03AB3}"/>
            </a:ext>
          </a:extLst>
        </xdr:cNvPr>
        <xdr:cNvSpPr/>
      </xdr:nvSpPr>
      <xdr:spPr>
        <a:xfrm>
          <a:off x="4884420" y="4373880"/>
          <a:ext cx="998220" cy="19812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</xdr:colOff>
      <xdr:row>22</xdr:row>
      <xdr:rowOff>0</xdr:rowOff>
    </xdr:from>
    <xdr:to>
      <xdr:col>3</xdr:col>
      <xdr:colOff>15240</xdr:colOff>
      <xdr:row>25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B8B59C5-334E-4D36-A231-EB84E66EFF95}"/>
            </a:ext>
          </a:extLst>
        </xdr:cNvPr>
        <xdr:cNvSpPr/>
      </xdr:nvSpPr>
      <xdr:spPr>
        <a:xfrm>
          <a:off x="1226820" y="3840480"/>
          <a:ext cx="1211580" cy="556260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</xdr:colOff>
      <xdr:row>16</xdr:row>
      <xdr:rowOff>15240</xdr:rowOff>
    </xdr:from>
    <xdr:to>
      <xdr:col>11</xdr:col>
      <xdr:colOff>7620</xdr:colOff>
      <xdr:row>26</xdr:row>
      <xdr:rowOff>167640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A8C75DD-DE70-43EB-8490-A34D6C1014D9}"/>
            </a:ext>
          </a:extLst>
        </xdr:cNvPr>
        <xdr:cNvSpPr txBox="1"/>
      </xdr:nvSpPr>
      <xdr:spPr>
        <a:xfrm>
          <a:off x="7307580" y="2941320"/>
          <a:ext cx="2788920" cy="1828800"/>
        </a:xfrm>
        <a:prstGeom prst="rect">
          <a:avLst/>
        </a:prstGeom>
        <a:noFill/>
        <a:ln w="1587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accent6">
                  <a:lumMod val="75000"/>
                </a:schemeClr>
              </a:solidFill>
            </a:rPr>
            <a:t>Recomendations:</a:t>
          </a:r>
        </a:p>
        <a:p>
          <a:endParaRPr lang="en-US" sz="1100"/>
        </a:p>
        <a:p>
          <a:r>
            <a:rPr lang="en-US" sz="1100"/>
            <a:t>1.Start with machine adjustment training for all operators</a:t>
          </a:r>
        </a:p>
        <a:p>
          <a:endParaRPr lang="en-US" sz="1100"/>
        </a:p>
        <a:p>
          <a:r>
            <a:rPr lang="en-US" sz="1100"/>
            <a:t>2.Provide</a:t>
          </a:r>
          <a:r>
            <a:rPr lang="en-US" sz="1100" baseline="0"/>
            <a:t> special batch change for traning Mac.</a:t>
          </a:r>
        </a:p>
        <a:p>
          <a:endParaRPr lang="en-US" sz="1100" baseline="0"/>
        </a:p>
        <a:p>
          <a:r>
            <a:rPr lang="en-US" sz="1100" baseline="0"/>
            <a:t>3.Apply preventive maintenance to machine and double check inventory levels.</a:t>
          </a:r>
          <a:endParaRPr lang="en-US" sz="1100"/>
        </a:p>
      </xdr:txBody>
    </xdr:sp>
    <xdr:clientData/>
  </xdr:twoCellAnchor>
  <xdr:twoCellAnchor>
    <xdr:from>
      <xdr:col>2</xdr:col>
      <xdr:colOff>266700</xdr:colOff>
      <xdr:row>0</xdr:row>
      <xdr:rowOff>137160</xdr:rowOff>
    </xdr:from>
    <xdr:to>
      <xdr:col>7</xdr:col>
      <xdr:colOff>594360</xdr:colOff>
      <xdr:row>1</xdr:row>
      <xdr:rowOff>45720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EB1481C-2AEA-41C5-9BD3-078198D8294F}"/>
            </a:ext>
          </a:extLst>
        </xdr:cNvPr>
        <xdr:cNvSpPr txBox="1"/>
      </xdr:nvSpPr>
      <xdr:spPr>
        <a:xfrm>
          <a:off x="1554480" y="137160"/>
          <a:ext cx="59436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accent2">
                  <a:lumMod val="75000"/>
                </a:schemeClr>
              </a:solidFill>
            </a:rPr>
            <a:t>Manufacturing Downtime Analysis (Wolf Cola)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591.916673611115" createdVersion="7" refreshedVersion="7" minRefreshableVersion="3" recordCount="38" xr:uid="{3796DD6B-103E-42D3-9654-AD8D7034B334}">
  <cacheSource type="worksheet">
    <worksheetSource name="Line_productivity"/>
  </cacheSource>
  <cacheFields count="9">
    <cacheField name="Date" numFmtId="1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2">
      <sharedItems containsSemiMixedTypes="0" containsNonDate="0" containsDate="1" containsString="0" minDate="1899-12-30T01:00:00" maxDate="1899-12-30T22:55:00"/>
    </cacheField>
    <cacheField name="End Time" numFmtId="22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787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60.000000000000107"/>
    <n v="60"/>
  </r>
  <r>
    <d v="2024-08-29T00:00:00"/>
    <s v="LE-600"/>
    <n v="422117"/>
    <x v="1"/>
    <d v="1899-12-30T21:39:00"/>
    <d v="1899-12-30T22:54:00"/>
    <n v="74.999999999999886"/>
    <n v="60"/>
  </r>
  <r>
    <d v="2024-08-30T00:00:00"/>
    <s v="CO-600"/>
    <n v="422118"/>
    <x v="2"/>
    <d v="1899-12-30T04:05:00"/>
    <d v="1899-12-30T06:05:00"/>
    <n v="120.00000000000021"/>
    <n v="60"/>
  </r>
  <r>
    <d v="2024-08-30T00:00:00"/>
    <s v="CO-600"/>
    <n v="422119"/>
    <x v="2"/>
    <d v="1899-12-30T06:05:00"/>
    <d v="1899-12-30T07:30:00"/>
    <n v="84.999999999999858"/>
    <n v="60"/>
  </r>
  <r>
    <d v="2024-08-30T00:00:00"/>
    <s v="CO-600"/>
    <n v="422120"/>
    <x v="2"/>
    <d v="1899-12-30T07:30:00"/>
    <d v="1899-12-30T09:22:00"/>
    <n v="111.99999999999991"/>
    <n v="60"/>
  </r>
  <r>
    <d v="2024-08-30T00:00:00"/>
    <s v="CO-600"/>
    <n v="422121"/>
    <x v="3"/>
    <d v="1899-12-30T09:22:00"/>
    <d v="1899-12-30T10:37:00"/>
    <n v="75.000000000000213"/>
    <n v="60"/>
  </r>
  <r>
    <d v="2024-08-30T00:00:00"/>
    <s v="CO-600"/>
    <n v="422122"/>
    <x v="3"/>
    <d v="1899-12-30T10:37:00"/>
    <d v="1899-12-30T12:02:00"/>
    <n v="84.999999999999858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185"/>
    <n v="60"/>
  </r>
  <r>
    <d v="2024-08-30T00:00:00"/>
    <s v="CO-600"/>
    <n v="422128"/>
    <x v="1"/>
    <d v="1899-12-30T20:22:00"/>
    <d v="1899-12-30T22:14:00"/>
    <n v="111.99999999999991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80.000000000000028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59.999999999999787"/>
    <n v="60"/>
  </r>
  <r>
    <d v="2024-08-31T00:00:00"/>
    <s v="DC-600"/>
    <n v="422133"/>
    <x v="2"/>
    <d v="1899-12-30T11:35:00"/>
    <d v="1899-12-30T12:55:00"/>
    <n v="80.000000000000028"/>
    <n v="60"/>
  </r>
  <r>
    <d v="2024-08-31T00:00:00"/>
    <s v="DC-600"/>
    <n v="422134"/>
    <x v="0"/>
    <d v="1899-12-30T12:55:00"/>
    <d v="1899-12-30T14:45:00"/>
    <n v="109.99999999999993"/>
    <n v="60"/>
  </r>
  <r>
    <d v="2024-08-31T00:00:00"/>
    <s v="DC-600"/>
    <n v="422135"/>
    <x v="0"/>
    <d v="1899-12-30T14:45:00"/>
    <d v="1899-12-30T16:30:00"/>
    <n v="105.00000000000011"/>
    <n v="60"/>
  </r>
  <r>
    <d v="2024-08-31T00:00:00"/>
    <s v="DC-600"/>
    <n v="422136"/>
    <x v="0"/>
    <d v="1899-12-30T16:30:00"/>
    <d v="1899-12-30T17:30:00"/>
    <n v="60.000000000000107"/>
    <n v="60"/>
  </r>
  <r>
    <d v="2024-09-02T00:00:00"/>
    <s v="RB-600"/>
    <n v="422137"/>
    <x v="2"/>
    <d v="1899-12-30T01:00:00"/>
    <d v="1899-12-30T02:45:00"/>
    <n v="104.99999999999979"/>
    <n v="60"/>
  </r>
  <r>
    <d v="2024-09-02T00:00:00"/>
    <s v="RB-600"/>
    <n v="422138"/>
    <x v="2"/>
    <d v="1899-12-30T02:45:00"/>
    <d v="1899-12-30T04:05:00"/>
    <n v="80.000000000000028"/>
    <n v="60"/>
  </r>
  <r>
    <d v="2024-09-02T00:00:00"/>
    <s v="RB-600"/>
    <n v="422139"/>
    <x v="2"/>
    <d v="1899-12-30T04:05:00"/>
    <d v="1899-12-30T05:40:00"/>
    <n v="95.000000000000142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6.999999999999915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19.99999999999989"/>
    <n v="98"/>
  </r>
  <r>
    <d v="2024-09-02T00:00:00"/>
    <s v="CO-2L"/>
    <n v="422146"/>
    <x v="1"/>
    <d v="1899-12-30T16:50:00"/>
    <d v="1899-12-30T19:30:00"/>
    <n v="160.00000000000006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21E86-4C58-4179-8F46-303107842B5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rowHeaderCaption="operators">
  <location ref="L10:M15" firstHeaderRow="1" firstDataRow="1" firstDataCol="1"/>
  <pivotFields count="9">
    <pivotField numFmtId="1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22" showAll="0"/>
    <pivotField numFmtId="22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/>
  </dataFields>
  <formats count="5">
    <format dxfId="11">
      <pivotArea collapsedLevelsAreSubtotals="1" fieldPosition="0">
        <references count="1">
          <reference field="3" count="1">
            <x v="1"/>
          </reference>
        </references>
      </pivotArea>
    </format>
    <format dxfId="10">
      <pivotArea collapsedLevelsAreSubtotals="1" fieldPosition="0">
        <references count="1">
          <reference field="3" count="1">
            <x v="2"/>
          </reference>
        </references>
      </pivotArea>
    </format>
    <format dxfId="9">
      <pivotArea grandRow="1" outline="0" collapsedLevelsAreSubtotals="1" fieldPosition="0"/>
    </format>
    <format dxfId="8">
      <pivotArea collapsedLevelsAreSubtotals="1" fieldPosition="0">
        <references count="1">
          <reference field="3" count="1">
            <x v="3"/>
          </reference>
        </references>
      </pivotArea>
    </format>
    <format dxfId="7">
      <pivotArea collapsedLevelsAreSubtotals="1" fieldPosition="0">
        <references count="1">
          <reference field="3" count="1">
            <x v="0"/>
          </reference>
        </references>
      </pivotArea>
    </format>
  </format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9E2543-BB53-4F94-8F79-309942273A2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1304410-FF12-49FE-8387-68D34C18485D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Flavor" tableColumnId="2"/>
      <queryTableField id="3" name="Size" tableColumnId="3"/>
      <queryTableField id="4" name="Min batch 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F04AA94-1BB0-48C1-A9CE-1B7C016D9F50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B227F-E41E-43F0-8D22-EB57E257B242}" name="data_dictionary" displayName="data_dictionary" ref="A1:C21" tableType="queryTable" totalsRowShown="0">
  <autoFilter ref="A1:C21" xr:uid="{C3DB227F-E41E-43F0-8D22-EB57E257B242}"/>
  <tableColumns count="3">
    <tableColumn id="1" xr3:uid="{9867A20D-D0B0-45C3-9ECA-2C7885F4D95D}" uniqueName="1" name="Column1" queryTableFieldId="1" dataDxfId="17"/>
    <tableColumn id="2" xr3:uid="{5933E1E2-B1BF-4987-B762-BD76A7E893EF}" uniqueName="2" name="Column2" queryTableFieldId="2" dataDxfId="16"/>
    <tableColumn id="3" xr3:uid="{7947437F-15E9-42E0-AFAB-8481BEDEB494}" uniqueName="3" name="Column3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3D109A-5AE5-4A46-AB5D-5C73D01EA9C1}" name="Products" displayName="Products" ref="A1:D7" tableType="queryTable" totalsRowShown="0">
  <autoFilter ref="A1:D7" xr:uid="{913D109A-5AE5-4A46-AB5D-5C73D01EA9C1}"/>
  <tableColumns count="4">
    <tableColumn id="1" xr3:uid="{D7C69DB1-9015-4656-B4F1-0A590A6FE93A}" uniqueName="1" name="Product" queryTableFieldId="1" dataDxfId="14"/>
    <tableColumn id="2" xr3:uid="{8B8D214E-0A53-4EF6-A761-19AC1CAE6631}" uniqueName="2" name="Flavor" queryTableFieldId="2" dataDxfId="13"/>
    <tableColumn id="3" xr3:uid="{8E4BA996-094D-4DE8-AEFA-A4E5F561BB3A}" uniqueName="3" name="Size" queryTableFieldId="3" dataDxfId="12"/>
    <tableColumn id="4" xr3:uid="{D3B9ED3D-22D8-49D9-A4A7-758A1A46FEBE}" uniqueName="4" name="Min batch 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13E0D5-69E8-463B-B9E7-A02447A1F12A}" name="Line_productivity" displayName="Line_productivity" ref="A1:H39" tableType="queryTable" totalsRowShown="0">
  <autoFilter ref="A1:H39" xr:uid="{FF13E0D5-69E8-463B-B9E7-A02447A1F12A}"/>
  <tableColumns count="8">
    <tableColumn id="1" xr3:uid="{274406E3-95DE-41B3-9A7C-A51BAB6407CC}" uniqueName="1" name="Date" queryTableFieldId="1" dataDxfId="6"/>
    <tableColumn id="2" xr3:uid="{A0425E7F-2F31-4991-B012-B1EB576F7CF2}" uniqueName="2" name="Product" queryTableFieldId="2" dataDxfId="5"/>
    <tableColumn id="3" xr3:uid="{117545E6-75F2-46F0-B54C-289102933284}" uniqueName="3" name="Batch" queryTableFieldId="3"/>
    <tableColumn id="4" xr3:uid="{01101873-13C3-42DE-BEAF-65EB1B07A928}" uniqueName="4" name="Operator" queryTableFieldId="4" dataDxfId="4"/>
    <tableColumn id="5" xr3:uid="{9E740062-2CAA-43FC-87CE-D826E3C9D168}" uniqueName="5" name="Start Time" queryTableFieldId="5" dataDxfId="3"/>
    <tableColumn id="6" xr3:uid="{BE96DEE6-619B-4082-A2FA-BC6CDBCCF461}" uniqueName="6" name="End Time" queryTableFieldId="6" dataDxfId="2"/>
    <tableColumn id="7" xr3:uid="{4A887329-C945-4608-A593-0127719AF0A0}" uniqueName="7" name="Batch time" queryTableFieldId="7" dataDxfId="1">
      <calculatedColumnFormula>(Line_productivity[[#This Row],[End Time]]-Line_productivity[[#This Row],[Start Time]])*24*60</calculatedColumnFormula>
    </tableColumn>
    <tableColumn id="8" xr3:uid="{703FE1D3-34E7-488F-863B-25C37E36CA40}" uniqueName="8" name="Min Batch Time" queryTableFieldId="8" dataDxfId="0">
      <calculatedColumnFormula>_xlfn.XLOOKUP(Line_productivity[[#This Row],[Product]],Products!A:A,Products!D:D)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E6B-00B1-4D6D-8784-C971A9422726}">
  <dimension ref="A1:C21"/>
  <sheetViews>
    <sheetView workbookViewId="0"/>
  </sheetViews>
  <sheetFormatPr defaultRowHeight="14.4" x14ac:dyDescent="0.3"/>
  <cols>
    <col min="1" max="1" width="15.77734375" bestFit="1" customWidth="1"/>
    <col min="2" max="2" width="15" bestFit="1" customWidth="1"/>
    <col min="3" max="3" width="5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6</v>
      </c>
      <c r="B5" t="s">
        <v>11</v>
      </c>
      <c r="C5" t="s">
        <v>12</v>
      </c>
    </row>
    <row r="6" spans="1:3" x14ac:dyDescent="0.3">
      <c r="A6" t="s">
        <v>6</v>
      </c>
      <c r="B6" t="s">
        <v>13</v>
      </c>
      <c r="C6" t="s">
        <v>14</v>
      </c>
    </row>
    <row r="7" spans="1:3" x14ac:dyDescent="0.3">
      <c r="A7" t="s">
        <v>6</v>
      </c>
      <c r="B7" t="s">
        <v>15</v>
      </c>
      <c r="C7" t="s">
        <v>16</v>
      </c>
    </row>
    <row r="8" spans="1:3" x14ac:dyDescent="0.3">
      <c r="A8" t="s">
        <v>6</v>
      </c>
      <c r="B8" t="s">
        <v>17</v>
      </c>
      <c r="C8" t="s">
        <v>18</v>
      </c>
    </row>
    <row r="9" spans="1:3" x14ac:dyDescent="0.3">
      <c r="A9" t="s">
        <v>6</v>
      </c>
      <c r="B9" t="s">
        <v>19</v>
      </c>
      <c r="C9" t="s">
        <v>20</v>
      </c>
    </row>
    <row r="10" spans="1:3" x14ac:dyDescent="0.3">
      <c r="A10" t="s">
        <v>21</v>
      </c>
      <c r="B10" t="s">
        <v>7</v>
      </c>
      <c r="C10" t="s">
        <v>22</v>
      </c>
    </row>
    <row r="11" spans="1:3" x14ac:dyDescent="0.3">
      <c r="A11" t="s">
        <v>21</v>
      </c>
      <c r="B11" t="s">
        <v>11</v>
      </c>
      <c r="C11" t="s">
        <v>23</v>
      </c>
    </row>
    <row r="12" spans="1:3" x14ac:dyDescent="0.3">
      <c r="A12" t="s">
        <v>21</v>
      </c>
      <c r="B12" t="s">
        <v>24</v>
      </c>
      <c r="C12" t="s">
        <v>25</v>
      </c>
    </row>
    <row r="13" spans="1:3" x14ac:dyDescent="0.3">
      <c r="A13" t="s">
        <v>21</v>
      </c>
      <c r="B13" t="s">
        <v>26</v>
      </c>
      <c r="C13" t="s">
        <v>27</v>
      </c>
    </row>
    <row r="14" spans="1:3" x14ac:dyDescent="0.3">
      <c r="A14" t="s">
        <v>21</v>
      </c>
      <c r="B14" t="s">
        <v>28</v>
      </c>
      <c r="C14" t="s">
        <v>29</v>
      </c>
    </row>
    <row r="15" spans="1:3" x14ac:dyDescent="0.3">
      <c r="A15" t="s">
        <v>30</v>
      </c>
      <c r="B15" t="s">
        <v>7</v>
      </c>
      <c r="C15" t="s">
        <v>31</v>
      </c>
    </row>
    <row r="16" spans="1:3" x14ac:dyDescent="0.3">
      <c r="A16" t="s">
        <v>30</v>
      </c>
      <c r="B16" t="s">
        <v>13</v>
      </c>
      <c r="C16" t="s">
        <v>14</v>
      </c>
    </row>
    <row r="17" spans="1:3" x14ac:dyDescent="0.3">
      <c r="A17" t="s">
        <v>30</v>
      </c>
      <c r="B17" t="s">
        <v>32</v>
      </c>
      <c r="C17" t="s">
        <v>33</v>
      </c>
    </row>
    <row r="18" spans="1:3" x14ac:dyDescent="0.3">
      <c r="A18" t="s">
        <v>34</v>
      </c>
      <c r="B18" t="s">
        <v>7</v>
      </c>
      <c r="C18" t="s">
        <v>35</v>
      </c>
    </row>
    <row r="19" spans="1:3" x14ac:dyDescent="0.3">
      <c r="A19" t="s">
        <v>34</v>
      </c>
      <c r="B19" t="s">
        <v>36</v>
      </c>
      <c r="C19" t="s">
        <v>37</v>
      </c>
    </row>
    <row r="20" spans="1:3" x14ac:dyDescent="0.3">
      <c r="A20" t="s">
        <v>34</v>
      </c>
      <c r="B20" t="s">
        <v>5</v>
      </c>
      <c r="C20" t="s">
        <v>38</v>
      </c>
    </row>
    <row r="21" spans="1:3" x14ac:dyDescent="0.3">
      <c r="A21" t="s">
        <v>34</v>
      </c>
      <c r="B21" t="s">
        <v>39</v>
      </c>
      <c r="C2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A00-41D6-4E1F-B8C9-94B5B0F552BA}">
  <dimension ref="A1:N40"/>
  <sheetViews>
    <sheetView workbookViewId="0">
      <selection activeCell="Q10" sqref="Q10"/>
    </sheetView>
  </sheetViews>
  <sheetFormatPr defaultRowHeight="14.4" x14ac:dyDescent="0.3"/>
  <cols>
    <col min="1" max="1" width="10.77734375" bestFit="1" customWidth="1"/>
    <col min="2" max="2" width="17.33203125" customWidth="1"/>
    <col min="3" max="3" width="12.77734375" customWidth="1"/>
    <col min="4" max="9" width="10.77734375" bestFit="1" customWidth="1"/>
    <col min="10" max="13" width="11.77734375" bestFit="1" customWidth="1"/>
  </cols>
  <sheetData>
    <row r="1" spans="1:14" x14ac:dyDescent="0.3">
      <c r="A1" s="11" t="s">
        <v>0</v>
      </c>
      <c r="B1" s="12" t="s">
        <v>89</v>
      </c>
      <c r="C1" s="12" t="s">
        <v>1</v>
      </c>
      <c r="D1" s="12" t="s">
        <v>2</v>
      </c>
      <c r="E1" s="12" t="s">
        <v>72</v>
      </c>
      <c r="F1" s="12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  <c r="L1" s="12" t="s">
        <v>79</v>
      </c>
      <c r="M1" s="12" t="s">
        <v>80</v>
      </c>
      <c r="N1" s="13" t="s">
        <v>81</v>
      </c>
    </row>
    <row r="2" spans="1:14" x14ac:dyDescent="0.3">
      <c r="A2" s="14" t="s">
        <v>13</v>
      </c>
      <c r="B2" s="15" t="s">
        <v>15</v>
      </c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9">
        <v>12</v>
      </c>
    </row>
    <row r="3" spans="1:14" x14ac:dyDescent="0.3">
      <c r="A3" s="17">
        <v>422111</v>
      </c>
      <c r="B3" s="18" t="str">
        <f>_xlfn.XLOOKUP(A3,'Line productivity'!C:C,'Line productivity'!D:D)</f>
        <v>Mac</v>
      </c>
      <c r="C3" s="18"/>
      <c r="D3" s="18">
        <v>60</v>
      </c>
      <c r="E3" s="18"/>
      <c r="F3" s="18"/>
      <c r="G3" s="18"/>
      <c r="H3" s="18"/>
      <c r="I3" s="18">
        <v>15</v>
      </c>
      <c r="J3" s="18"/>
      <c r="K3" s="18"/>
      <c r="L3" s="18"/>
      <c r="M3" s="18"/>
      <c r="N3" s="20"/>
    </row>
    <row r="4" spans="1:14" x14ac:dyDescent="0.3">
      <c r="A4" s="14">
        <v>422112</v>
      </c>
      <c r="B4" s="18" t="str">
        <f>_xlfn.XLOOKUP(A4,'Line productivity'!C:C,'Line productivity'!D:D)</f>
        <v>Mac</v>
      </c>
      <c r="C4" s="15"/>
      <c r="D4" s="15">
        <v>20</v>
      </c>
      <c r="E4" s="15"/>
      <c r="F4" s="15"/>
      <c r="G4" s="15"/>
      <c r="H4" s="15"/>
      <c r="I4" s="15"/>
      <c r="J4" s="15">
        <v>20</v>
      </c>
      <c r="K4" s="15"/>
      <c r="L4" s="15"/>
      <c r="M4" s="15"/>
      <c r="N4" s="19"/>
    </row>
    <row r="5" spans="1:14" x14ac:dyDescent="0.3">
      <c r="A5" s="17">
        <v>422113</v>
      </c>
      <c r="B5" s="18" t="str">
        <f>_xlfn.XLOOKUP(A5,'Line productivity'!C:C,'Line productivity'!D:D)</f>
        <v>Mac</v>
      </c>
      <c r="C5" s="18"/>
      <c r="D5" s="18">
        <v>50</v>
      </c>
      <c r="E5" s="18"/>
      <c r="F5" s="18"/>
      <c r="G5" s="18"/>
      <c r="H5" s="18"/>
      <c r="I5" s="18"/>
      <c r="J5" s="18"/>
      <c r="K5" s="18"/>
      <c r="L5" s="18"/>
      <c r="M5" s="18"/>
      <c r="N5" s="20"/>
    </row>
    <row r="6" spans="1:14" x14ac:dyDescent="0.3">
      <c r="A6" s="14">
        <v>422114</v>
      </c>
      <c r="B6" s="18" t="str">
        <f>_xlfn.XLOOKUP(A6,'Line productivity'!C:C,'Line productivity'!D:D)</f>
        <v>Mac</v>
      </c>
      <c r="C6" s="15"/>
      <c r="D6" s="15"/>
      <c r="E6" s="15"/>
      <c r="F6" s="15">
        <v>25</v>
      </c>
      <c r="G6" s="15"/>
      <c r="H6" s="15">
        <v>15</v>
      </c>
      <c r="I6" s="15"/>
      <c r="J6" s="15"/>
      <c r="K6" s="15"/>
      <c r="L6" s="15"/>
      <c r="M6" s="15"/>
      <c r="N6" s="19"/>
    </row>
    <row r="7" spans="1:14" x14ac:dyDescent="0.3">
      <c r="A7" s="17">
        <v>422115</v>
      </c>
      <c r="B7" s="18" t="str">
        <f>_xlfn.XLOOKUP(A7,'Line productivity'!C:C,'Line productivity'!D:D)</f>
        <v>Charlie</v>
      </c>
      <c r="C7" s="18"/>
      <c r="D7" s="18"/>
      <c r="E7" s="18"/>
      <c r="F7" s="18"/>
      <c r="G7" s="18"/>
      <c r="H7" s="18"/>
      <c r="I7" s="18"/>
      <c r="J7" s="18"/>
      <c r="K7" s="18"/>
      <c r="L7" s="18">
        <v>24</v>
      </c>
      <c r="M7" s="18"/>
      <c r="N7" s="20"/>
    </row>
    <row r="8" spans="1:14" x14ac:dyDescent="0.3">
      <c r="A8" s="14">
        <v>422116</v>
      </c>
      <c r="B8" s="18" t="str">
        <f>_xlfn.XLOOKUP(A8,'Line productivity'!C:C,'Line productivity'!D:D)</f>
        <v>Charlie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9"/>
    </row>
    <row r="9" spans="1:14" x14ac:dyDescent="0.3">
      <c r="A9" s="17">
        <v>422117</v>
      </c>
      <c r="B9" s="18" t="str">
        <f>_xlfn.XLOOKUP(A9,'Line productivity'!C:C,'Line productivity'!D:D)</f>
        <v>Charlie</v>
      </c>
      <c r="C9" s="18"/>
      <c r="D9" s="18">
        <v>10</v>
      </c>
      <c r="E9" s="18"/>
      <c r="F9" s="18"/>
      <c r="G9" s="18"/>
      <c r="H9" s="18">
        <v>5</v>
      </c>
      <c r="I9" s="18"/>
      <c r="J9" s="18"/>
      <c r="K9" s="18"/>
      <c r="L9" s="18"/>
      <c r="M9" s="18"/>
      <c r="N9" s="20"/>
    </row>
    <row r="10" spans="1:14" x14ac:dyDescent="0.3">
      <c r="A10" s="14">
        <v>422118</v>
      </c>
      <c r="B10" s="18" t="str">
        <f>_xlfn.XLOOKUP(A10,'Line productivity'!C:C,'Line productivity'!D:D)</f>
        <v>Dee</v>
      </c>
      <c r="C10" s="15"/>
      <c r="D10" s="15"/>
      <c r="E10" s="15"/>
      <c r="F10" s="15"/>
      <c r="G10" s="15"/>
      <c r="H10" s="15">
        <v>14</v>
      </c>
      <c r="I10" s="15">
        <v>16</v>
      </c>
      <c r="J10" s="15"/>
      <c r="K10" s="15"/>
      <c r="L10" s="15"/>
      <c r="M10" s="15">
        <v>10</v>
      </c>
      <c r="N10" s="19">
        <v>20</v>
      </c>
    </row>
    <row r="11" spans="1:14" x14ac:dyDescent="0.3">
      <c r="A11" s="17">
        <v>422119</v>
      </c>
      <c r="B11" s="18" t="str">
        <f>_xlfn.XLOOKUP(A11,'Line productivity'!C:C,'Line productivity'!D:D)</f>
        <v>Dee</v>
      </c>
      <c r="C11" s="18"/>
      <c r="D11" s="18"/>
      <c r="E11" s="18"/>
      <c r="F11" s="18">
        <v>25</v>
      </c>
      <c r="G11" s="18"/>
      <c r="H11" s="18"/>
      <c r="I11" s="18"/>
      <c r="J11" s="18"/>
      <c r="K11" s="18"/>
      <c r="L11" s="18"/>
      <c r="M11" s="18"/>
      <c r="N11" s="20"/>
    </row>
    <row r="12" spans="1:14" x14ac:dyDescent="0.3">
      <c r="A12" s="14">
        <v>422120</v>
      </c>
      <c r="B12" s="18" t="str">
        <f>_xlfn.XLOOKUP(A12,'Line productivity'!C:C,'Line productivity'!D:D)</f>
        <v>Dee</v>
      </c>
      <c r="C12" s="15"/>
      <c r="D12" s="15"/>
      <c r="E12" s="15"/>
      <c r="F12" s="15">
        <v>20</v>
      </c>
      <c r="G12" s="15">
        <v>15</v>
      </c>
      <c r="H12" s="15"/>
      <c r="I12" s="15"/>
      <c r="J12" s="15"/>
      <c r="K12" s="15">
        <v>17</v>
      </c>
      <c r="L12" s="15"/>
      <c r="M12" s="15"/>
      <c r="N12" s="19"/>
    </row>
    <row r="13" spans="1:14" x14ac:dyDescent="0.3">
      <c r="A13" s="17">
        <v>422121</v>
      </c>
      <c r="B13" s="18" t="str">
        <f>_xlfn.XLOOKUP(A13,'Line productivity'!C:C,'Line productivity'!D:D)</f>
        <v>Dennis</v>
      </c>
      <c r="C13" s="18"/>
      <c r="D13" s="18"/>
      <c r="E13" s="18"/>
      <c r="F13" s="18"/>
      <c r="G13" s="18"/>
      <c r="H13" s="18"/>
      <c r="I13" s="18">
        <v>15</v>
      </c>
      <c r="J13" s="18"/>
      <c r="K13" s="18"/>
      <c r="L13" s="18"/>
      <c r="M13" s="18"/>
      <c r="N13" s="20"/>
    </row>
    <row r="14" spans="1:14" x14ac:dyDescent="0.3">
      <c r="A14" s="14">
        <v>422122</v>
      </c>
      <c r="B14" s="18" t="str">
        <f>_xlfn.XLOOKUP(A14,'Line productivity'!C:C,'Line productivity'!D:D)</f>
        <v>Dennis</v>
      </c>
      <c r="C14" s="15"/>
      <c r="D14" s="15"/>
      <c r="E14" s="15"/>
      <c r="F14" s="15"/>
      <c r="G14" s="15"/>
      <c r="H14" s="15"/>
      <c r="I14" s="15">
        <v>25</v>
      </c>
      <c r="J14" s="15"/>
      <c r="K14" s="15"/>
      <c r="L14" s="15"/>
      <c r="M14" s="15"/>
      <c r="N14" s="19"/>
    </row>
    <row r="15" spans="1:14" x14ac:dyDescent="0.3">
      <c r="A15" s="17">
        <v>422123</v>
      </c>
      <c r="B15" s="18" t="str">
        <f>_xlfn.XLOOKUP(A15,'Line productivity'!C:C,'Line productivity'!D:D)</f>
        <v>Dennis</v>
      </c>
      <c r="C15" s="18"/>
      <c r="D15" s="18"/>
      <c r="E15" s="18"/>
      <c r="F15" s="18">
        <v>43</v>
      </c>
      <c r="G15" s="18"/>
      <c r="H15" s="18"/>
      <c r="I15" s="18">
        <v>30</v>
      </c>
      <c r="J15" s="18"/>
      <c r="K15" s="18"/>
      <c r="L15" s="18"/>
      <c r="M15" s="18"/>
      <c r="N15" s="20"/>
    </row>
    <row r="16" spans="1:14" x14ac:dyDescent="0.3">
      <c r="A16" s="14">
        <v>422124</v>
      </c>
      <c r="B16" s="18" t="str">
        <f>_xlfn.XLOOKUP(A16,'Line productivity'!C:C,'Line productivity'!D:D)</f>
        <v>Dennis</v>
      </c>
      <c r="C16" s="15"/>
      <c r="D16" s="15"/>
      <c r="E16" s="15"/>
      <c r="F16" s="15"/>
      <c r="G16" s="15">
        <v>20</v>
      </c>
      <c r="H16" s="15">
        <v>20</v>
      </c>
      <c r="I16" s="15"/>
      <c r="J16" s="15"/>
      <c r="K16" s="15"/>
      <c r="L16" s="15"/>
      <c r="M16" s="15"/>
      <c r="N16" s="19"/>
    </row>
    <row r="17" spans="1:14" x14ac:dyDescent="0.3">
      <c r="A17" s="17">
        <v>422125</v>
      </c>
      <c r="B17" s="18" t="str">
        <f>_xlfn.XLOOKUP(A17,'Line productivity'!C:C,'Line productivity'!D:D)</f>
        <v>Charlie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>
        <v>10</v>
      </c>
      <c r="N17" s="20">
        <v>10</v>
      </c>
    </row>
    <row r="18" spans="1:14" x14ac:dyDescent="0.3">
      <c r="A18" s="14">
        <v>422126</v>
      </c>
      <c r="B18" s="18" t="str">
        <f>_xlfn.XLOOKUP(A18,'Line productivity'!C:C,'Line productivity'!D:D)</f>
        <v>Charlie</v>
      </c>
      <c r="C18" s="15"/>
      <c r="D18" s="15"/>
      <c r="E18" s="15"/>
      <c r="F18" s="15"/>
      <c r="G18" s="15"/>
      <c r="H18" s="15"/>
      <c r="I18" s="15"/>
      <c r="J18" s="15">
        <v>44</v>
      </c>
      <c r="K18" s="15"/>
      <c r="L18" s="15"/>
      <c r="M18" s="15"/>
      <c r="N18" s="19"/>
    </row>
    <row r="19" spans="1:14" x14ac:dyDescent="0.3">
      <c r="A19" s="17">
        <v>422127</v>
      </c>
      <c r="B19" s="18" t="str">
        <f>_xlfn.XLOOKUP(A19,'Line productivity'!C:C,'Line productivity'!D:D)</f>
        <v>Charlie</v>
      </c>
      <c r="C19" s="18"/>
      <c r="D19" s="18"/>
      <c r="E19" s="18"/>
      <c r="F19" s="18"/>
      <c r="G19" s="18"/>
      <c r="H19" s="18">
        <v>23</v>
      </c>
      <c r="I19" s="18"/>
      <c r="J19" s="18"/>
      <c r="K19" s="18"/>
      <c r="L19" s="18"/>
      <c r="M19" s="18"/>
      <c r="N19" s="20"/>
    </row>
    <row r="20" spans="1:14" x14ac:dyDescent="0.3">
      <c r="A20" s="14">
        <v>422128</v>
      </c>
      <c r="B20" s="18" t="str">
        <f>_xlfn.XLOOKUP(A20,'Line productivity'!C:C,'Line productivity'!D:D)</f>
        <v>Charlie</v>
      </c>
      <c r="C20" s="15"/>
      <c r="D20" s="15"/>
      <c r="E20" s="15"/>
      <c r="F20" s="15"/>
      <c r="G20" s="15">
        <v>22</v>
      </c>
      <c r="H20" s="15"/>
      <c r="I20" s="15">
        <v>30</v>
      </c>
      <c r="J20" s="15"/>
      <c r="K20" s="15"/>
      <c r="L20" s="15"/>
      <c r="M20" s="15"/>
      <c r="N20" s="19"/>
    </row>
    <row r="21" spans="1:14" x14ac:dyDescent="0.3">
      <c r="A21" s="17">
        <v>422129</v>
      </c>
      <c r="B21" s="18" t="str">
        <f>_xlfn.XLOOKUP(A21,'Line productivity'!C:C,'Line productivity'!D:D)</f>
        <v>Charlie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>
        <v>15</v>
      </c>
    </row>
    <row r="22" spans="1:14" x14ac:dyDescent="0.3">
      <c r="A22" s="14">
        <v>422130</v>
      </c>
      <c r="B22" s="18" t="str">
        <f>_xlfn.XLOOKUP(A22,'Line productivity'!C:C,'Line productivity'!D:D)</f>
        <v>Dee</v>
      </c>
      <c r="C22" s="15"/>
      <c r="D22" s="15">
        <v>20</v>
      </c>
      <c r="E22" s="15"/>
      <c r="F22" s="15"/>
      <c r="G22" s="15"/>
      <c r="H22" s="15"/>
      <c r="I22" s="15"/>
      <c r="J22" s="15"/>
      <c r="K22" s="15"/>
      <c r="L22" s="15"/>
      <c r="M22" s="15"/>
      <c r="N22" s="19"/>
    </row>
    <row r="23" spans="1:14" x14ac:dyDescent="0.3">
      <c r="A23" s="17">
        <v>422131</v>
      </c>
      <c r="B23" s="18" t="str">
        <f>_xlfn.XLOOKUP(A23,'Line productivity'!C:C,'Line productivity'!D:D)</f>
        <v>Dee</v>
      </c>
      <c r="C23" s="18"/>
      <c r="D23" s="18"/>
      <c r="E23" s="18"/>
      <c r="F23" s="18">
        <v>20</v>
      </c>
      <c r="G23" s="18"/>
      <c r="H23" s="18"/>
      <c r="I23" s="18"/>
      <c r="J23" s="18"/>
      <c r="K23" s="18"/>
      <c r="L23" s="18">
        <v>10</v>
      </c>
      <c r="M23" s="18"/>
      <c r="N23" s="20"/>
    </row>
    <row r="24" spans="1:14" x14ac:dyDescent="0.3">
      <c r="A24" s="14">
        <v>422132</v>
      </c>
      <c r="B24" s="18" t="str">
        <f>_xlfn.XLOOKUP(A24,'Line productivity'!C:C,'Line productivity'!D:D)</f>
        <v>Dee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9"/>
    </row>
    <row r="25" spans="1:14" x14ac:dyDescent="0.3">
      <c r="A25" s="17">
        <v>422133</v>
      </c>
      <c r="B25" s="18" t="str">
        <f>_xlfn.XLOOKUP(A25,'Line productivity'!C:C,'Line productivity'!D:D)</f>
        <v>Dee</v>
      </c>
      <c r="C25" s="18"/>
      <c r="D25" s="18"/>
      <c r="E25" s="18"/>
      <c r="F25" s="18"/>
      <c r="G25" s="18"/>
      <c r="H25" s="18"/>
      <c r="I25" s="18">
        <v>20</v>
      </c>
      <c r="J25" s="18"/>
      <c r="K25" s="18"/>
      <c r="L25" s="18"/>
      <c r="M25" s="18"/>
      <c r="N25" s="20"/>
    </row>
    <row r="26" spans="1:14" x14ac:dyDescent="0.3">
      <c r="A26" s="14">
        <v>422134</v>
      </c>
      <c r="B26" s="18" t="str">
        <f>_xlfn.XLOOKUP(A26,'Line productivity'!C:C,'Line productivity'!D:D)</f>
        <v>Mac</v>
      </c>
      <c r="C26" s="15"/>
      <c r="D26" s="15"/>
      <c r="E26" s="15"/>
      <c r="F26" s="15"/>
      <c r="G26" s="15"/>
      <c r="H26" s="15"/>
      <c r="I26" s="15">
        <v>30</v>
      </c>
      <c r="J26" s="15">
        <v>20</v>
      </c>
      <c r="K26" s="15"/>
      <c r="L26" s="15"/>
      <c r="M26" s="15"/>
      <c r="N26" s="19"/>
    </row>
    <row r="27" spans="1:14" x14ac:dyDescent="0.3">
      <c r="A27" s="17">
        <v>422135</v>
      </c>
      <c r="B27" s="18" t="str">
        <f>_xlfn.XLOOKUP(A27,'Line productivity'!C:C,'Line productivity'!D:D)</f>
        <v>Mac</v>
      </c>
      <c r="C27" s="18"/>
      <c r="D27" s="18"/>
      <c r="E27" s="18"/>
      <c r="F27" s="18">
        <v>30</v>
      </c>
      <c r="G27" s="18"/>
      <c r="H27" s="18"/>
      <c r="I27" s="18"/>
      <c r="J27" s="18"/>
      <c r="K27" s="18"/>
      <c r="L27" s="18"/>
      <c r="M27" s="18"/>
      <c r="N27" s="20">
        <v>15</v>
      </c>
    </row>
    <row r="28" spans="1:14" x14ac:dyDescent="0.3">
      <c r="A28" s="14">
        <v>422136</v>
      </c>
      <c r="B28" s="18" t="str">
        <f>_xlfn.XLOOKUP(A28,'Line productivity'!C:C,'Line productivity'!D:D)</f>
        <v>Mac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9"/>
    </row>
    <row r="29" spans="1:14" x14ac:dyDescent="0.3">
      <c r="A29" s="17">
        <v>422137</v>
      </c>
      <c r="B29" s="18" t="str">
        <f>_xlfn.XLOOKUP(A29,'Line productivity'!C:C,'Line productivity'!D:D)</f>
        <v>Dee</v>
      </c>
      <c r="C29" s="18"/>
      <c r="D29" s="18"/>
      <c r="E29" s="18"/>
      <c r="F29" s="18"/>
      <c r="G29" s="18"/>
      <c r="H29" s="18"/>
      <c r="I29" s="18"/>
      <c r="J29" s="18">
        <v>30</v>
      </c>
      <c r="K29" s="18"/>
      <c r="L29" s="18">
        <v>15</v>
      </c>
      <c r="M29" s="18"/>
      <c r="N29" s="20"/>
    </row>
    <row r="30" spans="1:14" x14ac:dyDescent="0.3">
      <c r="A30" s="14">
        <v>422138</v>
      </c>
      <c r="B30" s="18" t="str">
        <f>_xlfn.XLOOKUP(A30,'Line productivity'!C:C,'Line productivity'!D:D)</f>
        <v>Dee</v>
      </c>
      <c r="C30" s="15"/>
      <c r="D30" s="15"/>
      <c r="E30" s="15">
        <v>20</v>
      </c>
      <c r="F30" s="15"/>
      <c r="G30" s="15"/>
      <c r="H30" s="15"/>
      <c r="I30" s="15"/>
      <c r="J30" s="15"/>
      <c r="K30" s="15"/>
      <c r="L30" s="15"/>
      <c r="M30" s="15"/>
      <c r="N30" s="19"/>
    </row>
    <row r="31" spans="1:14" x14ac:dyDescent="0.3">
      <c r="A31" s="17">
        <v>422139</v>
      </c>
      <c r="B31" s="18" t="str">
        <f>_xlfn.XLOOKUP(A31,'Line productivity'!C:C,'Line productivity'!D:D)</f>
        <v>Dee</v>
      </c>
      <c r="C31" s="18"/>
      <c r="D31" s="18"/>
      <c r="E31" s="18"/>
      <c r="F31" s="18">
        <v>20</v>
      </c>
      <c r="G31" s="18"/>
      <c r="H31" s="18">
        <v>15</v>
      </c>
      <c r="I31" s="18"/>
      <c r="J31" s="18"/>
      <c r="K31" s="18"/>
      <c r="L31" s="18"/>
      <c r="M31" s="18"/>
      <c r="N31" s="20"/>
    </row>
    <row r="32" spans="1:14" x14ac:dyDescent="0.3">
      <c r="A32" s="14">
        <v>422140</v>
      </c>
      <c r="B32" s="18" t="str">
        <f>_xlfn.XLOOKUP(A32,'Line productivity'!C:C,'Line productivity'!D:D)</f>
        <v>Dee</v>
      </c>
      <c r="C32" s="15"/>
      <c r="D32" s="15"/>
      <c r="E32" s="15"/>
      <c r="F32" s="15"/>
      <c r="G32" s="15"/>
      <c r="H32" s="15">
        <v>50</v>
      </c>
      <c r="I32" s="15"/>
      <c r="J32" s="15"/>
      <c r="K32" s="15"/>
      <c r="L32" s="15"/>
      <c r="M32" s="15">
        <v>13</v>
      </c>
      <c r="N32" s="19"/>
    </row>
    <row r="33" spans="1:14" x14ac:dyDescent="0.3">
      <c r="A33" s="17">
        <v>422141</v>
      </c>
      <c r="B33" s="18" t="str">
        <f>_xlfn.XLOOKUP(A33,'Line productivity'!C:C,'Line productivity'!D:D)</f>
        <v>Dennis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>
        <v>7</v>
      </c>
    </row>
    <row r="34" spans="1:14" x14ac:dyDescent="0.3">
      <c r="A34" s="14">
        <v>422142</v>
      </c>
      <c r="B34" s="18" t="str">
        <f>_xlfn.XLOOKUP(A34,'Line productivity'!C:C,'Line productivity'!D:D)</f>
        <v>Dennis</v>
      </c>
      <c r="C34" s="15"/>
      <c r="D34" s="15"/>
      <c r="E34" s="15"/>
      <c r="F34" s="15"/>
      <c r="G34" s="15"/>
      <c r="H34" s="15">
        <v>30</v>
      </c>
      <c r="I34" s="15"/>
      <c r="J34" s="15"/>
      <c r="K34" s="15"/>
      <c r="L34" s="15"/>
      <c r="M34" s="15"/>
      <c r="N34" s="19"/>
    </row>
    <row r="35" spans="1:14" x14ac:dyDescent="0.3">
      <c r="A35" s="17">
        <v>422143</v>
      </c>
      <c r="B35" s="18" t="str">
        <f>_xlfn.XLOOKUP(A35,'Line productivity'!C:C,'Line productivity'!D:D)</f>
        <v>Dennis</v>
      </c>
      <c r="C35" s="18"/>
      <c r="D35" s="18"/>
      <c r="E35" s="18"/>
      <c r="F35" s="18"/>
      <c r="G35" s="18"/>
      <c r="H35" s="18">
        <v>40</v>
      </c>
      <c r="I35" s="18">
        <v>18</v>
      </c>
      <c r="J35" s="18"/>
      <c r="K35" s="18"/>
      <c r="L35" s="18"/>
      <c r="M35" s="18"/>
      <c r="N35" s="20"/>
    </row>
    <row r="36" spans="1:14" x14ac:dyDescent="0.3">
      <c r="A36" s="14">
        <v>422144</v>
      </c>
      <c r="B36" s="18" t="str">
        <f>_xlfn.XLOOKUP(A36,'Line productivity'!C:C,'Line productivity'!D:D)</f>
        <v>Dennis</v>
      </c>
      <c r="C36" s="15"/>
      <c r="D36" s="15"/>
      <c r="E36" s="15"/>
      <c r="F36" s="15"/>
      <c r="G36" s="15"/>
      <c r="H36" s="15">
        <v>30</v>
      </c>
      <c r="I36" s="15"/>
      <c r="J36" s="15">
        <v>24</v>
      </c>
      <c r="K36" s="15"/>
      <c r="L36" s="15"/>
      <c r="M36" s="15"/>
      <c r="N36" s="19"/>
    </row>
    <row r="37" spans="1:14" x14ac:dyDescent="0.3">
      <c r="A37" s="17">
        <v>422145</v>
      </c>
      <c r="B37" s="18" t="str">
        <f>_xlfn.XLOOKUP(A37,'Line productivity'!C:C,'Line productivity'!D:D)</f>
        <v>Charlie</v>
      </c>
      <c r="C37" s="18"/>
      <c r="D37" s="18"/>
      <c r="E37" s="18">
        <v>22</v>
      </c>
      <c r="F37" s="18"/>
      <c r="G37" s="18"/>
      <c r="H37" s="18"/>
      <c r="I37" s="18"/>
      <c r="J37" s="18"/>
      <c r="K37" s="18"/>
      <c r="L37" s="18"/>
      <c r="M37" s="18"/>
      <c r="N37" s="20"/>
    </row>
    <row r="38" spans="1:14" x14ac:dyDescent="0.3">
      <c r="A38" s="14">
        <v>422146</v>
      </c>
      <c r="B38" s="18" t="str">
        <f>_xlfn.XLOOKUP(A38,'Line productivity'!C:C,'Line productivity'!D:D)</f>
        <v>Charlie</v>
      </c>
      <c r="C38" s="15"/>
      <c r="D38" s="15"/>
      <c r="E38" s="15"/>
      <c r="F38" s="15"/>
      <c r="G38" s="15"/>
      <c r="H38" s="15">
        <v>30</v>
      </c>
      <c r="I38" s="15">
        <v>25</v>
      </c>
      <c r="J38" s="15"/>
      <c r="K38" s="15"/>
      <c r="L38" s="15"/>
      <c r="M38" s="15"/>
      <c r="N38" s="19">
        <v>7</v>
      </c>
    </row>
    <row r="39" spans="1:14" x14ac:dyDescent="0.3">
      <c r="A39" s="17">
        <v>422147</v>
      </c>
      <c r="B39" s="18" t="str">
        <f>_xlfn.XLOOKUP(A39,'Line productivity'!C:C,'Line productivity'!D:D)</f>
        <v>Charlie</v>
      </c>
      <c r="C39" s="18"/>
      <c r="D39" s="18"/>
      <c r="E39" s="18"/>
      <c r="F39" s="18">
        <v>17</v>
      </c>
      <c r="G39" s="18"/>
      <c r="H39" s="18">
        <v>60</v>
      </c>
      <c r="I39" s="18">
        <v>30</v>
      </c>
      <c r="J39" s="18"/>
      <c r="K39" s="18"/>
      <c r="L39" s="18"/>
      <c r="M39" s="18"/>
      <c r="N39" s="20"/>
    </row>
    <row r="40" spans="1:14" x14ac:dyDescent="0.3">
      <c r="A40" s="4">
        <v>422148</v>
      </c>
      <c r="B40" s="18" t="str">
        <f>_xlfn.XLOOKUP(A40,'Line productivity'!C:C,'Line productivity'!D:D)</f>
        <v>Mac</v>
      </c>
      <c r="C40" s="5"/>
      <c r="D40" s="5"/>
      <c r="E40" s="5"/>
      <c r="F40" s="5">
        <v>25</v>
      </c>
      <c r="G40" s="5"/>
      <c r="H40" s="5"/>
      <c r="I40" s="5"/>
      <c r="J40" s="5">
        <v>7</v>
      </c>
      <c r="K40" s="5"/>
      <c r="L40" s="5"/>
      <c r="M40" s="5"/>
      <c r="N40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9142-9822-43A5-BEF5-6FEA0D1D36D8}">
  <dimension ref="A1:D7"/>
  <sheetViews>
    <sheetView workbookViewId="0">
      <selection activeCell="H15" sqref="H15"/>
    </sheetView>
  </sheetViews>
  <sheetFormatPr defaultRowHeight="14.4" x14ac:dyDescent="0.3"/>
  <cols>
    <col min="1" max="1" width="9.88671875" bestFit="1" customWidth="1"/>
    <col min="2" max="2" width="10.44140625" bestFit="1" customWidth="1"/>
    <col min="3" max="3" width="6.44140625" bestFit="1" customWidth="1"/>
    <col min="4" max="4" width="16.109375" bestFit="1" customWidth="1"/>
  </cols>
  <sheetData>
    <row r="1" spans="1:4" x14ac:dyDescent="0.3">
      <c r="A1" t="s">
        <v>11</v>
      </c>
      <c r="B1" t="s">
        <v>24</v>
      </c>
      <c r="C1" t="s">
        <v>26</v>
      </c>
      <c r="D1" t="s">
        <v>28</v>
      </c>
    </row>
    <row r="2" spans="1:4" x14ac:dyDescent="0.3">
      <c r="A2" t="s">
        <v>55</v>
      </c>
      <c r="B2" t="s">
        <v>65</v>
      </c>
      <c r="C2" t="s">
        <v>66</v>
      </c>
      <c r="D2">
        <v>60</v>
      </c>
    </row>
    <row r="3" spans="1:4" x14ac:dyDescent="0.3">
      <c r="A3" t="s">
        <v>57</v>
      </c>
      <c r="B3" t="s">
        <v>67</v>
      </c>
      <c r="C3" t="s">
        <v>66</v>
      </c>
      <c r="D3">
        <v>60</v>
      </c>
    </row>
    <row r="4" spans="1:4" x14ac:dyDescent="0.3">
      <c r="A4" t="s">
        <v>59</v>
      </c>
      <c r="B4" t="s">
        <v>68</v>
      </c>
      <c r="C4" t="s">
        <v>66</v>
      </c>
      <c r="D4">
        <v>60</v>
      </c>
    </row>
    <row r="5" spans="1:4" x14ac:dyDescent="0.3">
      <c r="A5" t="s">
        <v>62</v>
      </c>
      <c r="B5" t="s">
        <v>69</v>
      </c>
      <c r="C5" t="s">
        <v>66</v>
      </c>
      <c r="D5">
        <v>60</v>
      </c>
    </row>
    <row r="6" spans="1:4" x14ac:dyDescent="0.3">
      <c r="A6" t="s">
        <v>63</v>
      </c>
      <c r="B6" t="s">
        <v>70</v>
      </c>
      <c r="C6" t="s">
        <v>66</v>
      </c>
      <c r="D6">
        <v>60</v>
      </c>
    </row>
    <row r="7" spans="1:4" x14ac:dyDescent="0.3">
      <c r="A7" t="s">
        <v>64</v>
      </c>
      <c r="B7" t="s">
        <v>68</v>
      </c>
      <c r="C7" t="s">
        <v>71</v>
      </c>
      <c r="D7">
        <v>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14CF-F90F-4B0A-98DE-3871D4DC918A}">
  <dimension ref="A1:M39"/>
  <sheetViews>
    <sheetView workbookViewId="0">
      <selection activeCell="W3" sqref="W3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8" bestFit="1" customWidth="1"/>
    <col min="4" max="4" width="10.77734375" bestFit="1" customWidth="1"/>
    <col min="5" max="5" width="15.6640625" bestFit="1" customWidth="1"/>
    <col min="6" max="6" width="18.109375" customWidth="1"/>
    <col min="7" max="7" width="17.109375" customWidth="1"/>
    <col min="12" max="12" width="12.5546875" bestFit="1" customWidth="1"/>
    <col min="13" max="13" width="15.6640625" bestFit="1" customWidth="1"/>
  </cols>
  <sheetData>
    <row r="1" spans="1:13" x14ac:dyDescent="0.3">
      <c r="A1" t="s">
        <v>9</v>
      </c>
      <c r="B1" t="s">
        <v>11</v>
      </c>
      <c r="C1" t="s">
        <v>13</v>
      </c>
      <c r="D1" t="s">
        <v>15</v>
      </c>
      <c r="E1" t="s">
        <v>17</v>
      </c>
      <c r="F1" t="s">
        <v>19</v>
      </c>
      <c r="G1" t="s">
        <v>82</v>
      </c>
      <c r="H1" t="s">
        <v>83</v>
      </c>
    </row>
    <row r="2" spans="1:13" x14ac:dyDescent="0.3">
      <c r="A2" s="2">
        <v>45533</v>
      </c>
      <c r="B2" t="s">
        <v>55</v>
      </c>
      <c r="C2">
        <v>422111</v>
      </c>
      <c r="D2" t="s">
        <v>56</v>
      </c>
      <c r="E2" s="3">
        <v>0.49305555555555558</v>
      </c>
      <c r="F2" s="3">
        <v>0.58680555555555558</v>
      </c>
      <c r="G2">
        <f>(Line_productivity[[#This Row],[End Time]]-Line_productivity[[#This Row],[Start Time]])*24*60</f>
        <v>135</v>
      </c>
      <c r="H2">
        <f>_xlfn.XLOOKUP(Line_productivity[[#This Row],[Product]],Products!A:A,Products!D:D)</f>
        <v>60</v>
      </c>
    </row>
    <row r="3" spans="1:13" x14ac:dyDescent="0.3">
      <c r="A3" s="2">
        <v>45533</v>
      </c>
      <c r="B3" t="s">
        <v>57</v>
      </c>
      <c r="C3">
        <v>422112</v>
      </c>
      <c r="D3" t="s">
        <v>56</v>
      </c>
      <c r="E3" s="3">
        <v>0.58680555555555558</v>
      </c>
      <c r="F3" s="3">
        <v>0.65625</v>
      </c>
      <c r="G3">
        <f>(Line_productivity[[#This Row],[End Time]]-Line_productivity[[#This Row],[Start Time]])*24*60</f>
        <v>99.999999999999972</v>
      </c>
      <c r="H3">
        <f>_xlfn.XLOOKUP(Line_productivity[[#This Row],[Product]],Products!A:A,Products!D:D)</f>
        <v>60</v>
      </c>
    </row>
    <row r="4" spans="1:13" x14ac:dyDescent="0.3">
      <c r="A4" s="2">
        <v>45533</v>
      </c>
      <c r="B4" t="s">
        <v>57</v>
      </c>
      <c r="C4">
        <v>422113</v>
      </c>
      <c r="D4" t="s">
        <v>56</v>
      </c>
      <c r="E4" s="3">
        <v>0.65625</v>
      </c>
      <c r="F4" s="3">
        <v>0.73263888888888884</v>
      </c>
      <c r="G4">
        <f>(Line_productivity[[#This Row],[End Time]]-Line_productivity[[#This Row],[Start Time]])*24*60</f>
        <v>109.99999999999993</v>
      </c>
      <c r="H4">
        <f>_xlfn.XLOOKUP(Line_productivity[[#This Row],[Product]],Products!A:A,Products!D:D)</f>
        <v>60</v>
      </c>
    </row>
    <row r="5" spans="1:13" x14ac:dyDescent="0.3">
      <c r="A5" s="2">
        <v>45533</v>
      </c>
      <c r="B5" t="s">
        <v>57</v>
      </c>
      <c r="C5">
        <v>422114</v>
      </c>
      <c r="D5" t="s">
        <v>56</v>
      </c>
      <c r="E5" s="3">
        <v>0.73263888888888884</v>
      </c>
      <c r="F5" s="3">
        <v>0.80208333333333326</v>
      </c>
      <c r="G5">
        <f>(Line_productivity[[#This Row],[End Time]]-Line_productivity[[#This Row],[Start Time]])*24*60</f>
        <v>99.999999999999972</v>
      </c>
      <c r="H5">
        <f>_xlfn.XLOOKUP(Line_productivity[[#This Row],[Product]],Products!A:A,Products!D:D)</f>
        <v>60</v>
      </c>
    </row>
    <row r="6" spans="1:13" x14ac:dyDescent="0.3">
      <c r="A6" s="2">
        <v>45533</v>
      </c>
      <c r="B6" t="s">
        <v>57</v>
      </c>
      <c r="C6">
        <v>422115</v>
      </c>
      <c r="D6" t="s">
        <v>58</v>
      </c>
      <c r="E6" s="3">
        <v>0.80208333333333326</v>
      </c>
      <c r="F6" s="3">
        <v>0.86041666666666661</v>
      </c>
      <c r="G6">
        <f>(Line_productivity[[#This Row],[End Time]]-Line_productivity[[#This Row],[Start Time]])*24*60</f>
        <v>84.000000000000028</v>
      </c>
      <c r="H6">
        <f>_xlfn.XLOOKUP(Line_productivity[[#This Row],[Product]],Products!A:A,Products!D:D)</f>
        <v>60</v>
      </c>
    </row>
    <row r="7" spans="1:13" x14ac:dyDescent="0.3">
      <c r="A7" s="2">
        <v>45533</v>
      </c>
      <c r="B7" t="s">
        <v>57</v>
      </c>
      <c r="C7">
        <v>422116</v>
      </c>
      <c r="D7" t="s">
        <v>58</v>
      </c>
      <c r="E7" s="3">
        <v>0.86041666666666661</v>
      </c>
      <c r="F7" s="3">
        <v>0.90208333333333335</v>
      </c>
      <c r="G7">
        <f>(Line_productivity[[#This Row],[End Time]]-Line_productivity[[#This Row],[Start Time]])*24*60</f>
        <v>60.000000000000107</v>
      </c>
      <c r="H7">
        <f>_xlfn.XLOOKUP(Line_productivity[[#This Row],[Product]],Products!A:A,Products!D:D)</f>
        <v>60</v>
      </c>
    </row>
    <row r="8" spans="1:13" x14ac:dyDescent="0.3">
      <c r="A8" s="2">
        <v>45533</v>
      </c>
      <c r="B8" t="s">
        <v>57</v>
      </c>
      <c r="C8">
        <v>422117</v>
      </c>
      <c r="D8" t="s">
        <v>58</v>
      </c>
      <c r="E8" s="3">
        <v>0.90208333333333335</v>
      </c>
      <c r="F8" s="3">
        <v>0.95416666666666661</v>
      </c>
      <c r="G8">
        <f>(Line_productivity[[#This Row],[End Time]]-Line_productivity[[#This Row],[Start Time]])*24*60</f>
        <v>74.999999999999886</v>
      </c>
      <c r="H8">
        <f>_xlfn.XLOOKUP(Line_productivity[[#This Row],[Product]],Products!A:A,Products!D:D)</f>
        <v>60</v>
      </c>
    </row>
    <row r="9" spans="1:13" x14ac:dyDescent="0.3">
      <c r="A9" s="2">
        <v>45534</v>
      </c>
      <c r="B9" t="s">
        <v>59</v>
      </c>
      <c r="C9">
        <v>422118</v>
      </c>
      <c r="D9" t="s">
        <v>60</v>
      </c>
      <c r="E9" s="3">
        <v>0.17013888888888884</v>
      </c>
      <c r="F9" s="3">
        <v>0.25347222222222232</v>
      </c>
      <c r="G9">
        <f>(Line_productivity[[#This Row],[End Time]]-Line_productivity[[#This Row],[Start Time]])*24*60</f>
        <v>120.00000000000021</v>
      </c>
      <c r="H9">
        <f>_xlfn.XLOOKUP(Line_productivity[[#This Row],[Product]],Products!A:A,Products!D:D)</f>
        <v>60</v>
      </c>
    </row>
    <row r="10" spans="1:13" x14ac:dyDescent="0.3">
      <c r="A10" s="2">
        <v>45534</v>
      </c>
      <c r="B10" t="s">
        <v>59</v>
      </c>
      <c r="C10">
        <v>422119</v>
      </c>
      <c r="D10" t="s">
        <v>60</v>
      </c>
      <c r="E10" s="3">
        <v>0.25347222222222232</v>
      </c>
      <c r="F10" s="3">
        <v>0.3125</v>
      </c>
      <c r="G10">
        <f>(Line_productivity[[#This Row],[End Time]]-Line_productivity[[#This Row],[Start Time]])*24*60</f>
        <v>84.999999999999858</v>
      </c>
      <c r="H10">
        <f>_xlfn.XLOOKUP(Line_productivity[[#This Row],[Product]],Products!A:A,Products!D:D)</f>
        <v>60</v>
      </c>
      <c r="L10" s="8" t="s">
        <v>86</v>
      </c>
      <c r="M10" t="s">
        <v>84</v>
      </c>
    </row>
    <row r="11" spans="1:13" x14ac:dyDescent="0.3">
      <c r="A11" s="2">
        <v>45534</v>
      </c>
      <c r="B11" t="s">
        <v>59</v>
      </c>
      <c r="C11">
        <v>422120</v>
      </c>
      <c r="D11" t="s">
        <v>60</v>
      </c>
      <c r="E11" s="3">
        <v>0.3125</v>
      </c>
      <c r="F11" s="3">
        <v>0.39027777777777772</v>
      </c>
      <c r="G11">
        <f>(Line_productivity[[#This Row],[End Time]]-Line_productivity[[#This Row],[Start Time]])*24*60</f>
        <v>111.99999999999991</v>
      </c>
      <c r="H11">
        <f>_xlfn.XLOOKUP(Line_productivity[[#This Row],[Product]],Products!A:A,Products!D:D)</f>
        <v>60</v>
      </c>
      <c r="L11" s="9" t="s">
        <v>58</v>
      </c>
      <c r="M11" s="10">
        <v>0.66839378238341973</v>
      </c>
    </row>
    <row r="12" spans="1:13" x14ac:dyDescent="0.3">
      <c r="A12" s="2">
        <v>45534</v>
      </c>
      <c r="B12" t="s">
        <v>59</v>
      </c>
      <c r="C12">
        <v>422121</v>
      </c>
      <c r="D12" t="s">
        <v>61</v>
      </c>
      <c r="E12" s="3">
        <v>0.39027777777777772</v>
      </c>
      <c r="F12" s="3">
        <v>0.4423611111111112</v>
      </c>
      <c r="G12">
        <f>(Line_productivity[[#This Row],[End Time]]-Line_productivity[[#This Row],[Start Time]])*24*60</f>
        <v>75.000000000000213</v>
      </c>
      <c r="H12">
        <f>_xlfn.XLOOKUP(Line_productivity[[#This Row],[Product]],Products!A:A,Products!D:D)</f>
        <v>60</v>
      </c>
      <c r="L12" s="9" t="s">
        <v>60</v>
      </c>
      <c r="M12" s="10">
        <v>0.64077669902912637</v>
      </c>
    </row>
    <row r="13" spans="1:13" x14ac:dyDescent="0.3">
      <c r="A13" s="2">
        <v>45534</v>
      </c>
      <c r="B13" t="s">
        <v>59</v>
      </c>
      <c r="C13">
        <v>422122</v>
      </c>
      <c r="D13" t="s">
        <v>61</v>
      </c>
      <c r="E13" s="3">
        <v>0.4423611111111112</v>
      </c>
      <c r="F13" s="3">
        <v>0.50138888888888888</v>
      </c>
      <c r="G13">
        <f>(Line_productivity[[#This Row],[End Time]]-Line_productivity[[#This Row],[Start Time]])*24*60</f>
        <v>84.999999999999858</v>
      </c>
      <c r="H13">
        <f>_xlfn.XLOOKUP(Line_productivity[[#This Row],[Product]],Products!A:A,Products!D:D)</f>
        <v>60</v>
      </c>
      <c r="L13" s="9" t="s">
        <v>61</v>
      </c>
      <c r="M13" s="10">
        <v>0.63170731707317085</v>
      </c>
    </row>
    <row r="14" spans="1:13" x14ac:dyDescent="0.3">
      <c r="A14" s="2">
        <v>45534</v>
      </c>
      <c r="B14" t="s">
        <v>59</v>
      </c>
      <c r="C14">
        <v>422123</v>
      </c>
      <c r="D14" t="s">
        <v>61</v>
      </c>
      <c r="E14" s="3">
        <v>0.50138888888888888</v>
      </c>
      <c r="F14" s="3">
        <v>0.59375</v>
      </c>
      <c r="G14">
        <f>(Line_productivity[[#This Row],[End Time]]-Line_productivity[[#This Row],[Start Time]])*24*60</f>
        <v>133</v>
      </c>
      <c r="H14">
        <f>_xlfn.XLOOKUP(Line_productivity[[#This Row],[Product]],Products!A:A,Products!D:D)</f>
        <v>60</v>
      </c>
      <c r="L14" s="9" t="s">
        <v>56</v>
      </c>
      <c r="M14" s="10">
        <v>0.60941176470588243</v>
      </c>
    </row>
    <row r="15" spans="1:13" x14ac:dyDescent="0.3">
      <c r="A15" s="2">
        <v>45534</v>
      </c>
      <c r="B15" t="s">
        <v>59</v>
      </c>
      <c r="C15">
        <v>422124</v>
      </c>
      <c r="D15" t="s">
        <v>61</v>
      </c>
      <c r="E15" s="3">
        <v>0.59375</v>
      </c>
      <c r="F15" s="3">
        <v>0.66319444444444442</v>
      </c>
      <c r="G15">
        <f>(Line_productivity[[#This Row],[End Time]]-Line_productivity[[#This Row],[Start Time]])*24*60</f>
        <v>99.999999999999972</v>
      </c>
      <c r="H15">
        <f>_xlfn.XLOOKUP(Line_productivity[[#This Row],[Product]],Products!A:A,Products!D:D)</f>
        <v>60</v>
      </c>
      <c r="J15">
        <f>SUM(H:H)/SUM(G:G)</f>
        <v>0.64022809745982379</v>
      </c>
      <c r="L15" s="9" t="s">
        <v>85</v>
      </c>
      <c r="M15" s="10">
        <v>0.64022809745982379</v>
      </c>
    </row>
    <row r="16" spans="1:13" x14ac:dyDescent="0.3">
      <c r="A16" s="2">
        <v>45534</v>
      </c>
      <c r="B16" t="s">
        <v>59</v>
      </c>
      <c r="C16">
        <v>422125</v>
      </c>
      <c r="D16" t="s">
        <v>58</v>
      </c>
      <c r="E16" s="3">
        <v>0.66319444444444442</v>
      </c>
      <c r="F16" s="3">
        <v>0.71875</v>
      </c>
      <c r="G16">
        <f>(Line_productivity[[#This Row],[End Time]]-Line_productivity[[#This Row],[Start Time]])*24*60</f>
        <v>80.000000000000028</v>
      </c>
      <c r="H16">
        <f>_xlfn.XLOOKUP(Line_productivity[[#This Row],[Product]],Products!A:A,Products!D:D)</f>
        <v>60</v>
      </c>
    </row>
    <row r="17" spans="1:8" x14ac:dyDescent="0.3">
      <c r="A17" s="2">
        <v>45534</v>
      </c>
      <c r="B17" t="s">
        <v>59</v>
      </c>
      <c r="C17">
        <v>422126</v>
      </c>
      <c r="D17" t="s">
        <v>58</v>
      </c>
      <c r="E17" s="3">
        <v>0.71875</v>
      </c>
      <c r="F17" s="3">
        <v>0.79097222222222219</v>
      </c>
      <c r="G17">
        <f>(Line_productivity[[#This Row],[End Time]]-Line_productivity[[#This Row],[Start Time]])*24*60</f>
        <v>103.99999999999994</v>
      </c>
      <c r="H17">
        <f>_xlfn.XLOOKUP(Line_productivity[[#This Row],[Product]],Products!A:A,Products!D:D)</f>
        <v>60</v>
      </c>
    </row>
    <row r="18" spans="1:8" x14ac:dyDescent="0.3">
      <c r="A18" s="2">
        <v>45534</v>
      </c>
      <c r="B18" t="s">
        <v>59</v>
      </c>
      <c r="C18">
        <v>422127</v>
      </c>
      <c r="D18" t="s">
        <v>58</v>
      </c>
      <c r="E18" s="3">
        <v>0.79097222222222219</v>
      </c>
      <c r="F18" s="3">
        <v>0.8486111111111112</v>
      </c>
      <c r="G18">
        <f>(Line_productivity[[#This Row],[End Time]]-Line_productivity[[#This Row],[Start Time]])*24*60</f>
        <v>83.000000000000185</v>
      </c>
      <c r="H18">
        <f>_xlfn.XLOOKUP(Line_productivity[[#This Row],[Product]],Products!A:A,Products!D:D)</f>
        <v>60</v>
      </c>
    </row>
    <row r="19" spans="1:8" x14ac:dyDescent="0.3">
      <c r="A19" s="2">
        <v>45534</v>
      </c>
      <c r="B19" t="s">
        <v>59</v>
      </c>
      <c r="C19">
        <v>422128</v>
      </c>
      <c r="D19" t="s">
        <v>58</v>
      </c>
      <c r="E19" s="3">
        <v>0.8486111111111112</v>
      </c>
      <c r="F19" s="3">
        <v>0.92638888888888893</v>
      </c>
      <c r="G19">
        <f>(Line_productivity[[#This Row],[End Time]]-Line_productivity[[#This Row],[Start Time]])*24*60</f>
        <v>111.99999999999991</v>
      </c>
      <c r="H19">
        <f>_xlfn.XLOOKUP(Line_productivity[[#This Row],[Product]],Products!A:A,Products!D:D)</f>
        <v>60</v>
      </c>
    </row>
    <row r="20" spans="1:8" x14ac:dyDescent="0.3">
      <c r="A20" s="2">
        <v>45534</v>
      </c>
      <c r="B20" t="s">
        <v>59</v>
      </c>
      <c r="C20">
        <v>422129</v>
      </c>
      <c r="D20" t="s">
        <v>58</v>
      </c>
      <c r="E20" s="3">
        <v>0.92638888888888893</v>
      </c>
      <c r="F20" s="3">
        <v>0.97847222222222219</v>
      </c>
      <c r="G20">
        <f>(Line_productivity[[#This Row],[End Time]]-Line_productivity[[#This Row],[Start Time]])*24*60</f>
        <v>74.999999999999886</v>
      </c>
      <c r="H20">
        <f>_xlfn.XLOOKUP(Line_productivity[[#This Row],[Product]],Products!A:A,Products!D:D)</f>
        <v>60</v>
      </c>
    </row>
    <row r="21" spans="1:8" x14ac:dyDescent="0.3">
      <c r="A21" s="2">
        <v>45535</v>
      </c>
      <c r="B21" t="s">
        <v>59</v>
      </c>
      <c r="C21">
        <v>422130</v>
      </c>
      <c r="D21" t="s">
        <v>60</v>
      </c>
      <c r="E21" s="3">
        <v>0.32291666666666674</v>
      </c>
      <c r="F21" s="3">
        <v>0.37847222222222232</v>
      </c>
      <c r="G21">
        <f>(Line_productivity[[#This Row],[End Time]]-Line_productivity[[#This Row],[Start Time]])*24*60</f>
        <v>80.000000000000028</v>
      </c>
      <c r="H21">
        <f>_xlfn.XLOOKUP(Line_productivity[[#This Row],[Product]],Products!A:A,Products!D:D)</f>
        <v>60</v>
      </c>
    </row>
    <row r="22" spans="1:8" x14ac:dyDescent="0.3">
      <c r="A22" s="2">
        <v>45535</v>
      </c>
      <c r="B22" t="s">
        <v>59</v>
      </c>
      <c r="C22">
        <v>422131</v>
      </c>
      <c r="D22" t="s">
        <v>60</v>
      </c>
      <c r="E22" s="3">
        <v>0.37847222222222232</v>
      </c>
      <c r="F22" s="3">
        <v>0.44097222222222232</v>
      </c>
      <c r="G22">
        <f>(Line_productivity[[#This Row],[End Time]]-Line_productivity[[#This Row],[Start Time]])*24*60</f>
        <v>90</v>
      </c>
      <c r="H22">
        <f>_xlfn.XLOOKUP(Line_productivity[[#This Row],[Product]],Products!A:A,Products!D:D)</f>
        <v>60</v>
      </c>
    </row>
    <row r="23" spans="1:8" x14ac:dyDescent="0.3">
      <c r="A23" s="2">
        <v>45535</v>
      </c>
      <c r="B23" t="s">
        <v>59</v>
      </c>
      <c r="C23">
        <v>422132</v>
      </c>
      <c r="D23" t="s">
        <v>60</v>
      </c>
      <c r="E23" s="3">
        <v>0.44097222222222232</v>
      </c>
      <c r="F23" s="3">
        <v>0.48263888888888884</v>
      </c>
      <c r="G23">
        <f>(Line_productivity[[#This Row],[End Time]]-Line_productivity[[#This Row],[Start Time]])*24*60</f>
        <v>59.999999999999787</v>
      </c>
      <c r="H23">
        <f>_xlfn.XLOOKUP(Line_productivity[[#This Row],[Product]],Products!A:A,Products!D:D)</f>
        <v>60</v>
      </c>
    </row>
    <row r="24" spans="1:8" x14ac:dyDescent="0.3">
      <c r="A24" s="2">
        <v>45535</v>
      </c>
      <c r="B24" t="s">
        <v>62</v>
      </c>
      <c r="C24">
        <v>422133</v>
      </c>
      <c r="D24" t="s">
        <v>60</v>
      </c>
      <c r="E24" s="3">
        <v>0.48263888888888884</v>
      </c>
      <c r="F24" s="3">
        <v>0.53819444444444442</v>
      </c>
      <c r="G24">
        <f>(Line_productivity[[#This Row],[End Time]]-Line_productivity[[#This Row],[Start Time]])*24*60</f>
        <v>80.000000000000028</v>
      </c>
      <c r="H24">
        <f>_xlfn.XLOOKUP(Line_productivity[[#This Row],[Product]],Products!A:A,Products!D:D)</f>
        <v>60</v>
      </c>
    </row>
    <row r="25" spans="1:8" x14ac:dyDescent="0.3">
      <c r="A25" s="2">
        <v>45535</v>
      </c>
      <c r="B25" t="s">
        <v>62</v>
      </c>
      <c r="C25">
        <v>422134</v>
      </c>
      <c r="D25" t="s">
        <v>56</v>
      </c>
      <c r="E25" s="3">
        <v>0.53819444444444442</v>
      </c>
      <c r="F25" s="3">
        <v>0.61458333333333326</v>
      </c>
      <c r="G25">
        <f>(Line_productivity[[#This Row],[End Time]]-Line_productivity[[#This Row],[Start Time]])*24*60</f>
        <v>109.99999999999993</v>
      </c>
      <c r="H25">
        <f>_xlfn.XLOOKUP(Line_productivity[[#This Row],[Product]],Products!A:A,Products!D:D)</f>
        <v>60</v>
      </c>
    </row>
    <row r="26" spans="1:8" x14ac:dyDescent="0.3">
      <c r="A26" s="2">
        <v>45535</v>
      </c>
      <c r="B26" t="s">
        <v>62</v>
      </c>
      <c r="C26">
        <v>422135</v>
      </c>
      <c r="D26" t="s">
        <v>56</v>
      </c>
      <c r="E26" s="3">
        <v>0.61458333333333326</v>
      </c>
      <c r="F26" s="3">
        <v>0.6875</v>
      </c>
      <c r="G26">
        <f>(Line_productivity[[#This Row],[End Time]]-Line_productivity[[#This Row],[Start Time]])*24*60</f>
        <v>105.00000000000011</v>
      </c>
      <c r="H26">
        <f>_xlfn.XLOOKUP(Line_productivity[[#This Row],[Product]],Products!A:A,Products!D:D)</f>
        <v>60</v>
      </c>
    </row>
    <row r="27" spans="1:8" x14ac:dyDescent="0.3">
      <c r="A27" s="2">
        <v>45535</v>
      </c>
      <c r="B27" t="s">
        <v>62</v>
      </c>
      <c r="C27">
        <v>422136</v>
      </c>
      <c r="D27" t="s">
        <v>56</v>
      </c>
      <c r="E27" s="3">
        <v>0.6875</v>
      </c>
      <c r="F27" s="3">
        <v>0.72916666666666674</v>
      </c>
      <c r="G27">
        <f>(Line_productivity[[#This Row],[End Time]]-Line_productivity[[#This Row],[Start Time]])*24*60</f>
        <v>60.000000000000107</v>
      </c>
      <c r="H27">
        <f>_xlfn.XLOOKUP(Line_productivity[[#This Row],[Product]],Products!A:A,Products!D:D)</f>
        <v>60</v>
      </c>
    </row>
    <row r="28" spans="1:8" x14ac:dyDescent="0.3">
      <c r="A28" s="2">
        <v>45537</v>
      </c>
      <c r="B28" t="s">
        <v>63</v>
      </c>
      <c r="C28">
        <v>422137</v>
      </c>
      <c r="D28" t="s">
        <v>60</v>
      </c>
      <c r="E28" s="3">
        <v>4.1666666666666741E-2</v>
      </c>
      <c r="F28" s="3">
        <v>0.11458333333333326</v>
      </c>
      <c r="G28">
        <f>(Line_productivity[[#This Row],[End Time]]-Line_productivity[[#This Row],[Start Time]])*24*60</f>
        <v>104.99999999999979</v>
      </c>
      <c r="H28">
        <f>_xlfn.XLOOKUP(Line_productivity[[#This Row],[Product]],Products!A:A,Products!D:D)</f>
        <v>60</v>
      </c>
    </row>
    <row r="29" spans="1:8" x14ac:dyDescent="0.3">
      <c r="A29" s="2">
        <v>45537</v>
      </c>
      <c r="B29" t="s">
        <v>63</v>
      </c>
      <c r="C29">
        <v>422138</v>
      </c>
      <c r="D29" t="s">
        <v>60</v>
      </c>
      <c r="E29" s="3">
        <v>0.11458333333333326</v>
      </c>
      <c r="F29" s="3">
        <v>0.17013888888888884</v>
      </c>
      <c r="G29">
        <f>(Line_productivity[[#This Row],[End Time]]-Line_productivity[[#This Row],[Start Time]])*24*60</f>
        <v>80.000000000000028</v>
      </c>
      <c r="H29">
        <f>_xlfn.XLOOKUP(Line_productivity[[#This Row],[Product]],Products!A:A,Products!D:D)</f>
        <v>60</v>
      </c>
    </row>
    <row r="30" spans="1:8" x14ac:dyDescent="0.3">
      <c r="A30" s="2">
        <v>45537</v>
      </c>
      <c r="B30" t="s">
        <v>63</v>
      </c>
      <c r="C30">
        <v>422139</v>
      </c>
      <c r="D30" t="s">
        <v>60</v>
      </c>
      <c r="E30" s="3">
        <v>0.17013888888888884</v>
      </c>
      <c r="F30" s="3">
        <v>0.23611111111111116</v>
      </c>
      <c r="G30">
        <f>(Line_productivity[[#This Row],[End Time]]-Line_productivity[[#This Row],[Start Time]])*24*60</f>
        <v>95.000000000000142</v>
      </c>
      <c r="H30">
        <f>_xlfn.XLOOKUP(Line_productivity[[#This Row],[Product]],Products!A:A,Products!D:D)</f>
        <v>60</v>
      </c>
    </row>
    <row r="31" spans="1:8" x14ac:dyDescent="0.3">
      <c r="A31" s="2">
        <v>45537</v>
      </c>
      <c r="B31" t="s">
        <v>63</v>
      </c>
      <c r="C31">
        <v>422140</v>
      </c>
      <c r="D31" t="s">
        <v>60</v>
      </c>
      <c r="E31" s="3">
        <v>0.23611111111111116</v>
      </c>
      <c r="F31" s="3">
        <v>0.32152777777777786</v>
      </c>
      <c r="G31">
        <f>(Line_productivity[[#This Row],[End Time]]-Line_productivity[[#This Row],[Start Time]])*24*60</f>
        <v>123.00000000000004</v>
      </c>
      <c r="H31">
        <f>_xlfn.XLOOKUP(Line_productivity[[#This Row],[Product]],Products!A:A,Products!D:D)</f>
        <v>60</v>
      </c>
    </row>
    <row r="32" spans="1:8" x14ac:dyDescent="0.3">
      <c r="A32" s="2">
        <v>45537</v>
      </c>
      <c r="B32" t="s">
        <v>63</v>
      </c>
      <c r="C32">
        <v>422141</v>
      </c>
      <c r="D32" t="s">
        <v>61</v>
      </c>
      <c r="E32" s="3">
        <v>0.32152777777777786</v>
      </c>
      <c r="F32" s="3">
        <v>0.36805555555555558</v>
      </c>
      <c r="G32">
        <f>(Line_productivity[[#This Row],[End Time]]-Line_productivity[[#This Row],[Start Time]])*24*60</f>
        <v>66.999999999999915</v>
      </c>
      <c r="H32">
        <f>_xlfn.XLOOKUP(Line_productivity[[#This Row],[Product]],Products!A:A,Products!D:D)</f>
        <v>60</v>
      </c>
    </row>
    <row r="33" spans="1:8" x14ac:dyDescent="0.3">
      <c r="A33" s="2">
        <v>45537</v>
      </c>
      <c r="B33" t="s">
        <v>63</v>
      </c>
      <c r="C33">
        <v>422142</v>
      </c>
      <c r="D33" t="s">
        <v>61</v>
      </c>
      <c r="E33" s="3">
        <v>0.36805555555555558</v>
      </c>
      <c r="F33" s="3">
        <v>0.43055555555555558</v>
      </c>
      <c r="G33">
        <f>(Line_productivity[[#This Row],[End Time]]-Line_productivity[[#This Row],[Start Time]])*24*60</f>
        <v>90</v>
      </c>
      <c r="H33">
        <f>_xlfn.XLOOKUP(Line_productivity[[#This Row],[Product]],Products!A:A,Products!D:D)</f>
        <v>60</v>
      </c>
    </row>
    <row r="34" spans="1:8" x14ac:dyDescent="0.3">
      <c r="A34" s="2">
        <v>45537</v>
      </c>
      <c r="B34" t="s">
        <v>63</v>
      </c>
      <c r="C34">
        <v>422143</v>
      </c>
      <c r="D34" t="s">
        <v>61</v>
      </c>
      <c r="E34" s="3">
        <v>0.43055555555555558</v>
      </c>
      <c r="F34" s="3">
        <v>0.51249999999999996</v>
      </c>
      <c r="G34">
        <f>(Line_productivity[[#This Row],[End Time]]-Line_productivity[[#This Row],[Start Time]])*24*60</f>
        <v>117.9999999999999</v>
      </c>
      <c r="H34">
        <f>_xlfn.XLOOKUP(Line_productivity[[#This Row],[Product]],Products!A:A,Products!D:D)</f>
        <v>60</v>
      </c>
    </row>
    <row r="35" spans="1:8" x14ac:dyDescent="0.3">
      <c r="A35" s="2">
        <v>45537</v>
      </c>
      <c r="B35" t="s">
        <v>64</v>
      </c>
      <c r="C35">
        <v>422144</v>
      </c>
      <c r="D35" t="s">
        <v>61</v>
      </c>
      <c r="E35" s="3">
        <v>0.51249999999999996</v>
      </c>
      <c r="F35" s="3">
        <v>0.61805555555555558</v>
      </c>
      <c r="G35">
        <f>(Line_productivity[[#This Row],[End Time]]-Line_productivity[[#This Row],[Start Time]])*24*60</f>
        <v>152.00000000000011</v>
      </c>
      <c r="H35">
        <f>_xlfn.XLOOKUP(Line_productivity[[#This Row],[Product]],Products!A:A,Products!D:D)</f>
        <v>98</v>
      </c>
    </row>
    <row r="36" spans="1:8" x14ac:dyDescent="0.3">
      <c r="A36" s="2">
        <v>45537</v>
      </c>
      <c r="B36" t="s">
        <v>64</v>
      </c>
      <c r="C36">
        <v>422145</v>
      </c>
      <c r="D36" t="s">
        <v>58</v>
      </c>
      <c r="E36" s="3">
        <v>0.61805555555555558</v>
      </c>
      <c r="F36" s="3">
        <v>0.70138888888888884</v>
      </c>
      <c r="G36">
        <f>(Line_productivity[[#This Row],[End Time]]-Line_productivity[[#This Row],[Start Time]])*24*60</f>
        <v>119.99999999999989</v>
      </c>
      <c r="H36">
        <f>_xlfn.XLOOKUP(Line_productivity[[#This Row],[Product]],Products!A:A,Products!D:D)</f>
        <v>98</v>
      </c>
    </row>
    <row r="37" spans="1:8" x14ac:dyDescent="0.3">
      <c r="A37" s="2">
        <v>45537</v>
      </c>
      <c r="B37" t="s">
        <v>64</v>
      </c>
      <c r="C37">
        <v>422146</v>
      </c>
      <c r="D37" t="s">
        <v>58</v>
      </c>
      <c r="E37" s="3">
        <v>0.70138888888888884</v>
      </c>
      <c r="F37" s="3">
        <v>0.8125</v>
      </c>
      <c r="G37">
        <f>(Line_productivity[[#This Row],[End Time]]-Line_productivity[[#This Row],[Start Time]])*24*60</f>
        <v>160.00000000000006</v>
      </c>
      <c r="H37">
        <f>_xlfn.XLOOKUP(Line_productivity[[#This Row],[Product]],Products!A:A,Products!D:D)</f>
        <v>98</v>
      </c>
    </row>
    <row r="38" spans="1:8" x14ac:dyDescent="0.3">
      <c r="A38" s="2">
        <v>45537</v>
      </c>
      <c r="B38" t="s">
        <v>64</v>
      </c>
      <c r="C38">
        <v>422147</v>
      </c>
      <c r="D38" t="s">
        <v>58</v>
      </c>
      <c r="E38" s="3">
        <v>0.8125</v>
      </c>
      <c r="F38" s="3">
        <v>0.95486111111111116</v>
      </c>
      <c r="G38">
        <f>(Line_productivity[[#This Row],[End Time]]-Line_productivity[[#This Row],[Start Time]])*24*60</f>
        <v>205.00000000000006</v>
      </c>
      <c r="H38">
        <f>_xlfn.XLOOKUP(Line_productivity[[#This Row],[Product]],Products!A:A,Products!D:D)</f>
        <v>98</v>
      </c>
    </row>
    <row r="39" spans="1:8" x14ac:dyDescent="0.3">
      <c r="A39" s="2">
        <v>45538</v>
      </c>
      <c r="B39" t="s">
        <v>64</v>
      </c>
      <c r="C39">
        <v>422148</v>
      </c>
      <c r="D39" t="s">
        <v>56</v>
      </c>
      <c r="E39" s="3">
        <v>0.95486111111111116</v>
      </c>
      <c r="F39" s="3">
        <v>1.0451388888888888</v>
      </c>
      <c r="G39">
        <f>(Line_productivity[[#This Row],[End Time]]-Line_productivity[[#This Row],[Start Time]])*24*60</f>
        <v>129.99999999999986</v>
      </c>
      <c r="H39">
        <f>_xlfn.XLOOKUP(Line_productivity[[#This Row],[Product]],Products!A:A,Products!D:D)</f>
        <v>98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3CED-6149-4CCF-A4C7-E52248673D12}">
  <dimension ref="A1:H13"/>
  <sheetViews>
    <sheetView workbookViewId="0">
      <selection activeCell="A2" sqref="A2:B6"/>
    </sheetView>
  </sheetViews>
  <sheetFormatPr defaultRowHeight="14.4" x14ac:dyDescent="0.3"/>
  <cols>
    <col min="1" max="1" width="8.44140625" bestFit="1" customWidth="1"/>
    <col min="2" max="2" width="20.44140625" customWidth="1"/>
    <col min="3" max="3" width="15.5546875" customWidth="1"/>
    <col min="4" max="4" width="12.77734375" customWidth="1"/>
  </cols>
  <sheetData>
    <row r="1" spans="1:8" x14ac:dyDescent="0.3">
      <c r="A1" s="11" t="s">
        <v>36</v>
      </c>
      <c r="B1" s="12" t="s">
        <v>5</v>
      </c>
      <c r="C1" s="12" t="s">
        <v>39</v>
      </c>
      <c r="D1" s="12" t="s">
        <v>87</v>
      </c>
      <c r="E1" s="13" t="s">
        <v>88</v>
      </c>
    </row>
    <row r="2" spans="1:8" x14ac:dyDescent="0.3">
      <c r="A2" s="14">
        <v>6</v>
      </c>
      <c r="B2" s="15" t="s">
        <v>48</v>
      </c>
      <c r="C2" s="15" t="s">
        <v>44</v>
      </c>
      <c r="D2" s="15">
        <f>SUM(INDEX('Line downtime'!$C$3:$N$40,,MATCH('Downtime factors'!$A2,'Line downtime'!$C$2:$N$2,0)))</f>
        <v>332</v>
      </c>
      <c r="E2" s="16">
        <f>SUM($D$2:D2)/SUM($D$2:$D$13)</f>
        <v>0.23919308357348704</v>
      </c>
    </row>
    <row r="3" spans="1:8" x14ac:dyDescent="0.3">
      <c r="A3" s="17">
        <v>7</v>
      </c>
      <c r="B3" s="18" t="s">
        <v>49</v>
      </c>
      <c r="C3" s="18" t="s">
        <v>42</v>
      </c>
      <c r="D3" s="18">
        <f>SUM(INDEX('Line downtime'!$C$3:$N$40,,MATCH('Downtime factors'!$A3,'Line downtime'!$C$2:$N$2,0)))</f>
        <v>254</v>
      </c>
      <c r="E3" s="16">
        <f>SUM($D$2:D3)/SUM($D$2:$D$13)</f>
        <v>0.42219020172910665</v>
      </c>
    </row>
    <row r="4" spans="1:8" x14ac:dyDescent="0.3">
      <c r="A4" s="14">
        <v>4</v>
      </c>
      <c r="B4" s="15" t="s">
        <v>46</v>
      </c>
      <c r="C4" s="15" t="s">
        <v>42</v>
      </c>
      <c r="D4" s="15">
        <f>SUM(INDEX('Line downtime'!$C$3:$N$40,,MATCH('Downtime factors'!$A4,'Line downtime'!$C$2:$N$2,0)))</f>
        <v>225</v>
      </c>
      <c r="E4" s="16">
        <f>SUM($D$2:D4)/SUM($D$2:$D$13)</f>
        <v>0.58429394812680113</v>
      </c>
    </row>
    <row r="5" spans="1:8" x14ac:dyDescent="0.3">
      <c r="A5" s="17">
        <v>2</v>
      </c>
      <c r="B5" s="18" t="s">
        <v>43</v>
      </c>
      <c r="C5" s="18" t="s">
        <v>44</v>
      </c>
      <c r="D5" s="18">
        <f>SUM(INDEX('Line downtime'!$C$3:$N$40,,MATCH('Downtime factors'!$A5,'Line downtime'!$C$2:$N$2,0)))</f>
        <v>160</v>
      </c>
      <c r="E5" s="16">
        <f>SUM($D$2:D5)/SUM($D$2:$D$13)</f>
        <v>0.69956772334293948</v>
      </c>
    </row>
    <row r="6" spans="1:8" x14ac:dyDescent="0.3">
      <c r="A6" s="14">
        <v>8</v>
      </c>
      <c r="B6" s="15" t="s">
        <v>50</v>
      </c>
      <c r="C6" s="15" t="s">
        <v>44</v>
      </c>
      <c r="D6" s="15">
        <f>SUM(INDEX('Line downtime'!$C$3:$N$40,,MATCH('Downtime factors'!$A6,'Line downtime'!$C$2:$N$2,0)))</f>
        <v>145</v>
      </c>
      <c r="E6" s="16">
        <f>SUM($D$2:D6)/SUM($D$2:$D$13)</f>
        <v>0.80403458213256485</v>
      </c>
    </row>
    <row r="7" spans="1:8" x14ac:dyDescent="0.3">
      <c r="A7" s="17">
        <v>12</v>
      </c>
      <c r="B7" s="18" t="s">
        <v>54</v>
      </c>
      <c r="C7" s="18" t="s">
        <v>42</v>
      </c>
      <c r="D7" s="18">
        <f>SUM(INDEX('Line downtime'!$C$3:$N$40,,MATCH('Downtime factors'!$A7,'Line downtime'!$C$2:$N$2,0)))</f>
        <v>74</v>
      </c>
      <c r="E7" s="16">
        <f>SUM($D$2:D7)/SUM($D$2:$D$13)</f>
        <v>0.85734870317002887</v>
      </c>
    </row>
    <row r="8" spans="1:8" x14ac:dyDescent="0.3">
      <c r="A8" s="14">
        <v>5</v>
      </c>
      <c r="B8" s="15" t="s">
        <v>47</v>
      </c>
      <c r="C8" s="15" t="s">
        <v>44</v>
      </c>
      <c r="D8" s="15">
        <f>SUM(INDEX('Line downtime'!$C$3:$N$40,,MATCH('Downtime factors'!$A8,'Line downtime'!$C$2:$N$2,0)))</f>
        <v>57</v>
      </c>
      <c r="E8" s="16">
        <f>SUM($D$2:D8)/SUM($D$2:$D$13)</f>
        <v>0.89841498559077815</v>
      </c>
    </row>
    <row r="9" spans="1:8" x14ac:dyDescent="0.3">
      <c r="A9" s="17">
        <v>10</v>
      </c>
      <c r="B9" s="18" t="s">
        <v>52</v>
      </c>
      <c r="C9" s="18" t="s">
        <v>44</v>
      </c>
      <c r="D9" s="18">
        <f>SUM(INDEX('Line downtime'!$C$3:$N$40,,MATCH('Downtime factors'!$A9,'Line downtime'!$C$2:$N$2,0)))</f>
        <v>49</v>
      </c>
      <c r="E9" s="16">
        <f>SUM($D$2:D9)/SUM($D$2:$D$13)</f>
        <v>0.93371757925072041</v>
      </c>
      <c r="H9">
        <f>'Downtime factors'!$D9</f>
        <v>49</v>
      </c>
    </row>
    <row r="10" spans="1:8" x14ac:dyDescent="0.3">
      <c r="A10" s="14">
        <v>3</v>
      </c>
      <c r="B10" s="15" t="s">
        <v>45</v>
      </c>
      <c r="C10" s="15" t="s">
        <v>42</v>
      </c>
      <c r="D10" s="15">
        <f>SUM(INDEX('Line downtime'!$C$3:$N$40,,MATCH('Downtime factors'!$A10,'Line downtime'!$C$2:$N$2,0)))</f>
        <v>42</v>
      </c>
      <c r="E10" s="16">
        <f>SUM($D$2:D10)/SUM($D$2:$D$13)</f>
        <v>0.96397694524495681</v>
      </c>
    </row>
    <row r="11" spans="1:8" x14ac:dyDescent="0.3">
      <c r="A11" s="17">
        <v>11</v>
      </c>
      <c r="B11" s="18" t="s">
        <v>53</v>
      </c>
      <c r="C11" s="18" t="s">
        <v>44</v>
      </c>
      <c r="D11" s="18">
        <f>SUM(INDEX('Line downtime'!$C$3:$N$40,,MATCH('Downtime factors'!$A11,'Line downtime'!$C$2:$N$2,0)))</f>
        <v>33</v>
      </c>
      <c r="E11" s="16">
        <f>SUM($D$2:D11)/SUM($D$2:$D$13)</f>
        <v>0.98775216138328525</v>
      </c>
      <c r="H11">
        <f>'Downtime factors'!$D11</f>
        <v>33</v>
      </c>
    </row>
    <row r="12" spans="1:8" x14ac:dyDescent="0.3">
      <c r="A12" s="14">
        <v>9</v>
      </c>
      <c r="B12" s="15" t="s">
        <v>51</v>
      </c>
      <c r="C12" s="15" t="s">
        <v>42</v>
      </c>
      <c r="D12" s="15">
        <f>SUM(INDEX('Line downtime'!$C$3:$N$40,,MATCH('Downtime factors'!$A12,'Line downtime'!$C$2:$N$2,0)))</f>
        <v>17</v>
      </c>
      <c r="E12" s="16">
        <f>SUM($D$2:D12)/SUM($D$2:$D$13)</f>
        <v>1</v>
      </c>
    </row>
    <row r="13" spans="1:8" x14ac:dyDescent="0.3">
      <c r="A13" s="6">
        <v>1</v>
      </c>
      <c r="B13" s="7" t="s">
        <v>41</v>
      </c>
      <c r="C13" s="7" t="s">
        <v>42</v>
      </c>
      <c r="D13" s="7">
        <f>SUM(INDEX('Line downtime'!$C$3:$N$40,,MATCH('Downtime factors'!$A13,'Line downtime'!$C$2:$N$2,0)))</f>
        <v>0</v>
      </c>
      <c r="E13" s="16">
        <f>SUM($D$2:D13)/SUM($D$2:$D$13)</f>
        <v>1</v>
      </c>
    </row>
  </sheetData>
  <autoFilter ref="A1:E13" xr:uid="{268A3CED-6149-4CCF-A4C7-E52248673D12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showGridLines="0" tabSelected="1" workbookViewId="0">
      <selection activeCell="P12" sqref="P12"/>
    </sheetView>
  </sheetViews>
  <sheetFormatPr defaultRowHeight="14.4" x14ac:dyDescent="0.3"/>
  <cols>
    <col min="1" max="1" width="9.88671875" customWidth="1"/>
    <col min="3" max="3" width="20.44140625" customWidth="1"/>
    <col min="4" max="4" width="18.88671875" customWidth="1"/>
    <col min="5" max="5" width="17" customWidth="1"/>
    <col min="6" max="6" width="7.88671875" customWidth="1"/>
    <col min="7" max="7" width="17.6640625" customWidth="1"/>
    <col min="8" max="8" width="14.33203125" customWidth="1"/>
  </cols>
  <sheetData>
    <row r="1" ht="34.200000000000003" customHeight="1" x14ac:dyDescent="0.3"/>
    <row r="21" spans="2:7" hidden="1" x14ac:dyDescent="0.3">
      <c r="C21" cm="1">
        <f t="array" ref="C21:G22">TRANSPOSE('Downtime factors'!A2:B6)</f>
        <v>6</v>
      </c>
      <c r="D21">
        <v>7</v>
      </c>
      <c r="E21">
        <v>4</v>
      </c>
      <c r="F21">
        <v>2</v>
      </c>
      <c r="G21">
        <v>8</v>
      </c>
    </row>
    <row r="22" spans="2:7" ht="16.8" customHeight="1" x14ac:dyDescent="0.3">
      <c r="C22" s="22" t="str">
        <v>Machine adjustment</v>
      </c>
      <c r="D22" s="23" t="str">
        <v>Machine failure</v>
      </c>
      <c r="E22" s="23" t="str">
        <v>Inventory shortage</v>
      </c>
      <c r="F22" s="22" t="str">
        <v>Batch change</v>
      </c>
      <c r="G22" s="22" t="str">
        <v>Batch coding error</v>
      </c>
    </row>
    <row r="23" spans="2:7" x14ac:dyDescent="0.3">
      <c r="B23" t="s">
        <v>58</v>
      </c>
      <c r="C23" s="21">
        <f>SUMIFS(INDEX('Line downtime'!$C$3:$N$40,,MATCH(Analysis!C$21,'Line downtime'!$C$2:$N$2,0)),'Line downtime'!$B$3:$B$40,Analysis!$B23)</f>
        <v>118</v>
      </c>
      <c r="D23" s="21">
        <f>SUMIFS(INDEX('Line downtime'!$C$3:$N$40,,MATCH(Analysis!D$21,'Line downtime'!$C$2:$N$2,0)),'Line downtime'!$B$3:$B$40,Analysis!$B23)</f>
        <v>85</v>
      </c>
      <c r="E23" s="21">
        <f>SUMIFS(INDEX('Line downtime'!$C$3:$N$40,,MATCH(Analysis!E$21,'Line downtime'!$C$2:$N$2,0)),'Line downtime'!$B$3:$B$40,Analysis!$B23)</f>
        <v>17</v>
      </c>
      <c r="F23" s="21">
        <f>SUMIFS(INDEX('Line downtime'!$C$3:$N$40,,MATCH(Analysis!F$21,'Line downtime'!$C$2:$N$2,0)),'Line downtime'!$B$3:$B$40,Analysis!$B23)</f>
        <v>10</v>
      </c>
      <c r="G23" s="21">
        <f>SUMIFS(INDEX('Line downtime'!$C$3:$N$40,,MATCH(Analysis!G$21,'Line downtime'!$C$2:$N$2,0)),'Line downtime'!$B$3:$B$40,Analysis!$B23)</f>
        <v>44</v>
      </c>
    </row>
    <row r="24" spans="2:7" x14ac:dyDescent="0.3">
      <c r="B24" t="s">
        <v>60</v>
      </c>
      <c r="C24" s="21">
        <f>SUMIFS(INDEX('Line downtime'!$C$3:$N$40,,MATCH(Analysis!C$21,'Line downtime'!$C$2:$N$2,0)),'Line downtime'!$B$3:$B$40,Analysis!$B24)</f>
        <v>79</v>
      </c>
      <c r="D24" s="21">
        <f>SUMIFS(INDEX('Line downtime'!$C$3:$N$40,,MATCH(Analysis!D$21,'Line downtime'!$C$2:$N$2,0)),'Line downtime'!$B$3:$B$40,Analysis!$B24)</f>
        <v>36</v>
      </c>
      <c r="E24" s="21">
        <f>SUMIFS(INDEX('Line downtime'!$C$3:$N$40,,MATCH(Analysis!E$21,'Line downtime'!$C$2:$N$2,0)),'Line downtime'!$B$3:$B$40,Analysis!$B24)</f>
        <v>85</v>
      </c>
      <c r="F24" s="21">
        <f>SUMIFS(INDEX('Line downtime'!$C$3:$N$40,,MATCH(Analysis!F$21,'Line downtime'!$C$2:$N$2,0)),'Line downtime'!$B$3:$B$40,Analysis!$B24)</f>
        <v>20</v>
      </c>
      <c r="G24" s="21">
        <f>SUMIFS(INDEX('Line downtime'!$C$3:$N$40,,MATCH(Analysis!G$21,'Line downtime'!$C$2:$N$2,0)),'Line downtime'!$B$3:$B$40,Analysis!$B24)</f>
        <v>30</v>
      </c>
    </row>
    <row r="25" spans="2:7" x14ac:dyDescent="0.3">
      <c r="B25" t="s">
        <v>61</v>
      </c>
      <c r="C25" s="21">
        <f>SUMIFS(INDEX('Line downtime'!$C$3:$N$40,,MATCH(Analysis!C$21,'Line downtime'!$C$2:$N$2,0)),'Line downtime'!$B$3:$B$40,Analysis!$B25)</f>
        <v>120</v>
      </c>
      <c r="D25" s="21">
        <f>SUMIFS(INDEX('Line downtime'!$C$3:$N$40,,MATCH(Analysis!D$21,'Line downtime'!$C$2:$N$2,0)),'Line downtime'!$B$3:$B$40,Analysis!$B25)</f>
        <v>88</v>
      </c>
      <c r="E25" s="21">
        <f>SUMIFS(INDEX('Line downtime'!$C$3:$N$40,,MATCH(Analysis!E$21,'Line downtime'!$C$2:$N$2,0)),'Line downtime'!$B$3:$B$40,Analysis!$B25)</f>
        <v>43</v>
      </c>
      <c r="F25" s="21">
        <f>SUMIFS(INDEX('Line downtime'!$C$3:$N$40,,MATCH(Analysis!F$21,'Line downtime'!$C$2:$N$2,0)),'Line downtime'!$B$3:$B$40,Analysis!$B25)</f>
        <v>0</v>
      </c>
      <c r="G25" s="21">
        <f>SUMIFS(INDEX('Line downtime'!$C$3:$N$40,,MATCH(Analysis!G$21,'Line downtime'!$C$2:$N$2,0)),'Line downtime'!$B$3:$B$40,Analysis!$B25)</f>
        <v>24</v>
      </c>
    </row>
    <row r="26" spans="2:7" x14ac:dyDescent="0.3">
      <c r="B26" t="s">
        <v>56</v>
      </c>
      <c r="C26" s="21">
        <f>SUMIFS(INDEX('Line downtime'!$C$3:$N$40,,MATCH(Analysis!C$21,'Line downtime'!$C$2:$N$2,0)),'Line downtime'!$B$3:$B$40,Analysis!$B26)</f>
        <v>15</v>
      </c>
      <c r="D26" s="21">
        <f>SUMIFS(INDEX('Line downtime'!$C$3:$N$40,,MATCH(Analysis!D$21,'Line downtime'!$C$2:$N$2,0)),'Line downtime'!$B$3:$B$40,Analysis!$B26)</f>
        <v>45</v>
      </c>
      <c r="E26" s="21">
        <f>SUMIFS(INDEX('Line downtime'!$C$3:$N$40,,MATCH(Analysis!E$21,'Line downtime'!$C$2:$N$2,0)),'Line downtime'!$B$3:$B$40,Analysis!$B26)</f>
        <v>80</v>
      </c>
      <c r="F26" s="21">
        <f>SUMIFS(INDEX('Line downtime'!$C$3:$N$40,,MATCH(Analysis!F$21,'Line downtime'!$C$2:$N$2,0)),'Line downtime'!$B$3:$B$40,Analysis!$B26)</f>
        <v>130</v>
      </c>
      <c r="G26" s="21">
        <f>SUMIFS(INDEX('Line downtime'!$C$3:$N$40,,MATCH(Analysis!G$21,'Line downtime'!$C$2:$N$2,0)),'Line downtime'!$B$3:$B$40,Analysis!$B26)</f>
        <v>47</v>
      </c>
    </row>
    <row r="29" spans="2:7" x14ac:dyDescent="0.3">
      <c r="C29" t="s">
        <v>90</v>
      </c>
    </row>
  </sheetData>
  <conditionalFormatting sqref="C23:G26">
    <cfRule type="colorScale" priority="4">
      <colorScale>
        <cfvo type="min"/>
        <cfvo type="max"/>
        <color rgb="FF63BE7B"/>
        <color rgb="FFFFEF9C"/>
      </colorScale>
    </cfRule>
    <cfRule type="colorScale" priority="3">
      <colorScale>
        <cfvo type="min"/>
        <cfvo type="percentile" val="50"/>
        <cfvo type="max"/>
        <color theme="0" tint="-4.9989318521683403E-2"/>
        <color theme="0" tint="-4.9989318521683403E-2"/>
        <color rgb="FF63BE7B"/>
      </colorScale>
    </cfRule>
    <cfRule type="colorScale" priority="2">
      <colorScale>
        <cfvo type="min"/>
        <cfvo type="percentile" val="50"/>
        <cfvo type="max"/>
        <color theme="0"/>
        <color theme="0"/>
        <color rgb="FF63BE7B"/>
      </colorScale>
    </cfRule>
    <cfRule type="colorScale" priority="1">
      <colorScale>
        <cfvo type="min"/>
        <cfvo type="percentile" val="50"/>
        <cfvo type="max"/>
        <color theme="0"/>
        <color theme="0"/>
        <color theme="9" tint="-0.249977111117893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482D1-9105-4FDD-9CDC-D43C8C76E8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data_dictionary</vt:lpstr>
      <vt:lpstr>Line downtime</vt:lpstr>
      <vt:lpstr>Products</vt:lpstr>
      <vt:lpstr>Line productivity</vt:lpstr>
      <vt:lpstr>Downtime factors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2024-10-26T19:26:58Z</dcterms:modified>
</cp:coreProperties>
</file>