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lysis\ProjectS\EXCEL\"/>
    </mc:Choice>
  </mc:AlternateContent>
  <xr:revisionPtr revIDLastSave="0" documentId="13_ncr:1_{029C965A-F9A7-4C3D-962B-9562C13174B8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Questions" sheetId="17" r:id="rId1"/>
    <sheet name="2022" sheetId="16" r:id="rId2"/>
    <sheet name="2023" sheetId="1" r:id="rId3"/>
    <sheet name="1" sheetId="28" r:id="rId4"/>
    <sheet name="2" sheetId="29" r:id="rId5"/>
    <sheet name="3" sheetId="30" r:id="rId6"/>
    <sheet name="4" sheetId="31" r:id="rId7"/>
    <sheet name="5" sheetId="33" r:id="rId8"/>
    <sheet name="6" sheetId="32" r:id="rId9"/>
    <sheet name="7" sheetId="34" r:id="rId10"/>
    <sheet name="8" sheetId="35" r:id="rId11"/>
  </sheets>
  <definedNames>
    <definedName name="_xlnm._FilterDatabase" localSheetId="1" hidden="1">'2022'!$A$3:$AD$26</definedName>
    <definedName name="_xlnm._FilterDatabase" localSheetId="2" hidden="1">'2023'!$A$3:$AC$27</definedName>
    <definedName name="_xlchart.v1.0" hidden="1">'4'!$G$4:$G$15</definedName>
    <definedName name="_xlchart.v1.1" hidden="1">'4'!$H$3</definedName>
    <definedName name="_xlchart.v1.2" hidden="1">'4'!$H$4:$H$15</definedName>
    <definedName name="_xlchart.v1.3" hidden="1">'4'!$I$3</definedName>
    <definedName name="_xlchart.v1.4" hidden="1">'4'!$I$4:$I$15</definedName>
  </definedNames>
  <calcPr calcId="191029"/>
  <pivotCaches>
    <pivotCache cacheId="3" r:id="rId12"/>
    <pivotCache cacheId="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6" l="1"/>
  <c r="D26" i="16"/>
  <c r="E26" i="16"/>
  <c r="F26" i="16"/>
  <c r="G26" i="16"/>
  <c r="H26" i="16"/>
  <c r="I26" i="16"/>
  <c r="J26" i="16"/>
  <c r="K26" i="16"/>
  <c r="L26" i="16"/>
  <c r="M26" i="16"/>
  <c r="N26" i="16"/>
  <c r="B4" i="29" a="1"/>
  <c r="B4" i="29" s="1"/>
  <c r="D17" i="34"/>
  <c r="D15" i="34"/>
  <c r="D14" i="34"/>
  <c r="D8" i="34"/>
  <c r="D7" i="34"/>
  <c r="D6" i="34"/>
  <c r="D5" i="34"/>
  <c r="D16" i="34"/>
  <c r="AI59" i="28" l="1"/>
  <c r="AI60" i="28"/>
  <c r="AI61" i="28"/>
  <c r="AI62" i="28"/>
  <c r="AH37" i="28"/>
  <c r="AH38" i="28"/>
  <c r="AH39" i="28"/>
  <c r="AH40" i="28"/>
  <c r="AH41" i="28"/>
  <c r="AH42" i="28"/>
  <c r="AH43" i="28"/>
  <c r="AH44" i="28"/>
  <c r="AH45" i="28"/>
  <c r="AH46" i="28"/>
  <c r="AH47" i="28"/>
  <c r="AH48" i="28"/>
  <c r="AH49" i="28"/>
  <c r="AH50" i="28"/>
  <c r="AH51" i="28"/>
  <c r="AH52" i="28"/>
  <c r="AH53" i="28"/>
  <c r="AH54" i="28"/>
  <c r="AH55" i="28"/>
  <c r="AH56" i="28"/>
  <c r="AH57" i="28"/>
  <c r="AH36" i="28"/>
  <c r="AG37" i="28"/>
  <c r="AG38" i="28"/>
  <c r="AI38" i="28" s="1"/>
  <c r="AG39" i="28"/>
  <c r="AG40" i="28"/>
  <c r="AI40" i="28" s="1"/>
  <c r="AG41" i="28"/>
  <c r="AI41" i="28" s="1"/>
  <c r="AG42" i="28"/>
  <c r="AI42" i="28" s="1"/>
  <c r="AG43" i="28"/>
  <c r="AI43" i="28" s="1"/>
  <c r="AG44" i="28"/>
  <c r="AG45" i="28"/>
  <c r="AG46" i="28"/>
  <c r="AI46" i="28" s="1"/>
  <c r="AG47" i="28"/>
  <c r="AG48" i="28"/>
  <c r="AI48" i="28" s="1"/>
  <c r="AG49" i="28"/>
  <c r="AI49" i="28" s="1"/>
  <c r="AG50" i="28"/>
  <c r="AI50" i="28" s="1"/>
  <c r="AG51" i="28"/>
  <c r="AI51" i="28" s="1"/>
  <c r="AG52" i="28"/>
  <c r="AI52" i="28" s="1"/>
  <c r="AG53" i="28"/>
  <c r="AG54" i="28"/>
  <c r="AI54" i="28" s="1"/>
  <c r="AG55" i="28"/>
  <c r="AG56" i="28"/>
  <c r="AI56" i="28" s="1"/>
  <c r="AG57" i="28"/>
  <c r="AI57" i="28" s="1"/>
  <c r="AG36" i="28"/>
  <c r="AI36" i="28" s="1"/>
  <c r="AD37" i="28"/>
  <c r="AD38" i="28"/>
  <c r="AD39" i="28"/>
  <c r="AD40" i="28"/>
  <c r="AD41" i="28"/>
  <c r="AD42" i="28"/>
  <c r="AD43" i="28"/>
  <c r="AD44" i="28"/>
  <c r="AD45" i="28"/>
  <c r="AD46" i="28"/>
  <c r="AD47" i="28"/>
  <c r="AD48" i="28"/>
  <c r="AD49" i="28"/>
  <c r="AD50" i="28"/>
  <c r="AD51" i="28"/>
  <c r="AE51" i="28" s="1"/>
  <c r="AD52" i="28"/>
  <c r="AE52" i="28" s="1"/>
  <c r="AD53" i="28"/>
  <c r="AD54" i="28"/>
  <c r="AD55" i="28"/>
  <c r="AD56" i="28"/>
  <c r="AD57" i="28"/>
  <c r="AD36" i="28"/>
  <c r="AC37" i="28"/>
  <c r="AC38" i="28"/>
  <c r="AE38" i="28" s="1"/>
  <c r="AC39" i="28"/>
  <c r="AC40" i="28"/>
  <c r="AE40" i="28" s="1"/>
  <c r="AC41" i="28"/>
  <c r="AC42" i="28"/>
  <c r="AE42" i="28" s="1"/>
  <c r="AC43" i="28"/>
  <c r="AE43" i="28" s="1"/>
  <c r="AC44" i="28"/>
  <c r="AE44" i="28" s="1"/>
  <c r="AC45" i="28"/>
  <c r="AC46" i="28"/>
  <c r="AE46" i="28" s="1"/>
  <c r="AC47" i="28"/>
  <c r="AC48" i="28"/>
  <c r="AE48" i="28" s="1"/>
  <c r="AC49" i="28"/>
  <c r="AC50" i="28"/>
  <c r="AE50" i="28" s="1"/>
  <c r="AC51" i="28"/>
  <c r="AC52" i="28"/>
  <c r="AC53" i="28"/>
  <c r="AC54" i="28"/>
  <c r="AE54" i="28" s="1"/>
  <c r="AC55" i="28"/>
  <c r="AC56" i="28"/>
  <c r="AE56" i="28" s="1"/>
  <c r="AC57" i="28"/>
  <c r="AC36" i="28"/>
  <c r="AE36" i="28" s="1"/>
  <c r="AA52" i="28"/>
  <c r="Z37" i="28"/>
  <c r="Z38" i="28"/>
  <c r="Z39" i="28"/>
  <c r="Z40" i="28"/>
  <c r="Z41" i="28"/>
  <c r="Z42" i="28"/>
  <c r="Z43" i="28"/>
  <c r="Z44" i="28"/>
  <c r="Z45" i="28"/>
  <c r="Z46" i="28"/>
  <c r="Z47" i="28"/>
  <c r="Z48" i="28"/>
  <c r="Z49" i="28"/>
  <c r="Z50" i="28"/>
  <c r="Z51" i="28"/>
  <c r="Z52" i="28"/>
  <c r="Z53" i="28"/>
  <c r="Z54" i="28"/>
  <c r="Z55" i="28"/>
  <c r="Z56" i="28"/>
  <c r="AA56" i="28" s="1"/>
  <c r="Z57" i="28"/>
  <c r="Z36" i="28"/>
  <c r="Y37" i="28"/>
  <c r="AA37" i="28" s="1"/>
  <c r="Y38" i="28"/>
  <c r="AA38" i="28" s="1"/>
  <c r="Y39" i="28"/>
  <c r="AA39" i="28" s="1"/>
  <c r="Y40" i="28"/>
  <c r="AA40" i="28" s="1"/>
  <c r="Y41" i="28"/>
  <c r="AA41" i="28" s="1"/>
  <c r="Y42" i="28"/>
  <c r="AA42" i="28" s="1"/>
  <c r="Y43" i="28"/>
  <c r="Y44" i="28"/>
  <c r="AA44" i="28" s="1"/>
  <c r="Y45" i="28"/>
  <c r="AA45" i="28" s="1"/>
  <c r="Y46" i="28"/>
  <c r="AA46" i="28" s="1"/>
  <c r="Y47" i="28"/>
  <c r="AA47" i="28" s="1"/>
  <c r="Y48" i="28"/>
  <c r="AA48" i="28" s="1"/>
  <c r="Y49" i="28"/>
  <c r="AA49" i="28" s="1"/>
  <c r="Y50" i="28"/>
  <c r="AA50" i="28" s="1"/>
  <c r="Y51" i="28"/>
  <c r="Y52" i="28"/>
  <c r="Y53" i="28"/>
  <c r="AA53" i="28" s="1"/>
  <c r="Y54" i="28"/>
  <c r="AA54" i="28" s="1"/>
  <c r="Y55" i="28"/>
  <c r="AA55" i="28" s="1"/>
  <c r="Y56" i="28"/>
  <c r="Y57" i="28"/>
  <c r="AA57" i="28" s="1"/>
  <c r="Y36" i="28"/>
  <c r="AA36" i="28" s="1"/>
  <c r="V37" i="28"/>
  <c r="V38" i="28"/>
  <c r="V39" i="28"/>
  <c r="V40" i="28"/>
  <c r="V41" i="28"/>
  <c r="V42" i="28"/>
  <c r="V43" i="28"/>
  <c r="V44" i="28"/>
  <c r="V45" i="28"/>
  <c r="V46" i="28"/>
  <c r="V47" i="28"/>
  <c r="V48" i="28"/>
  <c r="V49" i="28"/>
  <c r="V50" i="28"/>
  <c r="V51" i="28"/>
  <c r="V52" i="28"/>
  <c r="V53" i="28"/>
  <c r="V54" i="28"/>
  <c r="V55" i="28"/>
  <c r="V56" i="28"/>
  <c r="V57" i="28"/>
  <c r="V36" i="28"/>
  <c r="U37" i="28"/>
  <c r="W37" i="28" s="1"/>
  <c r="U38" i="28"/>
  <c r="U39" i="28"/>
  <c r="W39" i="28" s="1"/>
  <c r="U40" i="28"/>
  <c r="W40" i="28" s="1"/>
  <c r="U41" i="28"/>
  <c r="W41" i="28" s="1"/>
  <c r="U42" i="28"/>
  <c r="W42" i="28" s="1"/>
  <c r="U43" i="28"/>
  <c r="W43" i="28" s="1"/>
  <c r="U44" i="28"/>
  <c r="W44" i="28" s="1"/>
  <c r="U45" i="28"/>
  <c r="W45" i="28" s="1"/>
  <c r="U46" i="28"/>
  <c r="U47" i="28"/>
  <c r="W47" i="28" s="1"/>
  <c r="U48" i="28"/>
  <c r="W48" i="28" s="1"/>
  <c r="U49" i="28"/>
  <c r="W49" i="28" s="1"/>
  <c r="U50" i="28"/>
  <c r="W50" i="28" s="1"/>
  <c r="U51" i="28"/>
  <c r="W51" i="28" s="1"/>
  <c r="U52" i="28"/>
  <c r="W52" i="28" s="1"/>
  <c r="U53" i="28"/>
  <c r="W53" i="28" s="1"/>
  <c r="U54" i="28"/>
  <c r="U55" i="28"/>
  <c r="W55" i="28" s="1"/>
  <c r="U56" i="28"/>
  <c r="W56" i="28" s="1"/>
  <c r="U57" i="28"/>
  <c r="W57" i="28" s="1"/>
  <c r="U36" i="28"/>
  <c r="W36" i="28" s="1"/>
  <c r="H37" i="28"/>
  <c r="I37" i="28"/>
  <c r="J37" i="28"/>
  <c r="K37" i="28"/>
  <c r="L37" i="28"/>
  <c r="M37" i="28"/>
  <c r="N37" i="28"/>
  <c r="O37" i="28"/>
  <c r="P37" i="28"/>
  <c r="Q37" i="28"/>
  <c r="R37" i="28"/>
  <c r="S37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H44" i="28"/>
  <c r="I44" i="28"/>
  <c r="J44" i="28"/>
  <c r="K44" i="28"/>
  <c r="L44" i="28"/>
  <c r="M44" i="28"/>
  <c r="N44" i="28"/>
  <c r="O44" i="28"/>
  <c r="P44" i="28"/>
  <c r="Q44" i="28"/>
  <c r="R44" i="28"/>
  <c r="S44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H46" i="28"/>
  <c r="I46" i="28"/>
  <c r="J46" i="28"/>
  <c r="K46" i="28"/>
  <c r="L46" i="28"/>
  <c r="M46" i="28"/>
  <c r="N46" i="28"/>
  <c r="O46" i="28"/>
  <c r="P46" i="28"/>
  <c r="Q46" i="28"/>
  <c r="R46" i="28"/>
  <c r="S46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H48" i="28"/>
  <c r="I48" i="28"/>
  <c r="J48" i="28"/>
  <c r="K48" i="28"/>
  <c r="L48" i="28"/>
  <c r="M48" i="28"/>
  <c r="N48" i="28"/>
  <c r="O48" i="28"/>
  <c r="P48" i="28"/>
  <c r="Q48" i="28"/>
  <c r="R48" i="28"/>
  <c r="S48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H50" i="28"/>
  <c r="I50" i="28"/>
  <c r="J50" i="28"/>
  <c r="K50" i="28"/>
  <c r="L50" i="28"/>
  <c r="M50" i="28"/>
  <c r="N50" i="28"/>
  <c r="O50" i="28"/>
  <c r="P50" i="28"/>
  <c r="Q50" i="28"/>
  <c r="R50" i="28"/>
  <c r="S50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H52" i="28"/>
  <c r="I52" i="28"/>
  <c r="J52" i="28"/>
  <c r="K52" i="28"/>
  <c r="L52" i="28"/>
  <c r="M52" i="28"/>
  <c r="N52" i="28"/>
  <c r="O52" i="28"/>
  <c r="P52" i="28"/>
  <c r="Q52" i="28"/>
  <c r="R52" i="28"/>
  <c r="S52" i="28"/>
  <c r="H53" i="28"/>
  <c r="I53" i="28"/>
  <c r="J53" i="28"/>
  <c r="K53" i="28"/>
  <c r="L53" i="28"/>
  <c r="M53" i="28"/>
  <c r="N53" i="28"/>
  <c r="O53" i="28"/>
  <c r="P53" i="28"/>
  <c r="Q53" i="28"/>
  <c r="R53" i="28"/>
  <c r="S53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H57" i="28"/>
  <c r="I57" i="28"/>
  <c r="J57" i="28"/>
  <c r="K57" i="28"/>
  <c r="L57" i="28"/>
  <c r="M57" i="28"/>
  <c r="N57" i="28"/>
  <c r="O57" i="28"/>
  <c r="P57" i="28"/>
  <c r="Q57" i="28"/>
  <c r="R57" i="28"/>
  <c r="S57" i="28"/>
  <c r="I36" i="28"/>
  <c r="J36" i="28"/>
  <c r="K36" i="28"/>
  <c r="L36" i="28"/>
  <c r="M36" i="28"/>
  <c r="N36" i="28"/>
  <c r="O36" i="28"/>
  <c r="P36" i="28"/>
  <c r="Q36" i="28"/>
  <c r="R36" i="28"/>
  <c r="S36" i="28"/>
  <c r="H36" i="28"/>
  <c r="AI13" i="28"/>
  <c r="AH5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I17" i="28" s="1"/>
  <c r="AH18" i="28"/>
  <c r="AH19" i="28"/>
  <c r="AH20" i="28"/>
  <c r="AH21" i="28"/>
  <c r="AH22" i="28"/>
  <c r="AH23" i="28"/>
  <c r="AH24" i="28"/>
  <c r="AH25" i="28"/>
  <c r="AH4" i="28"/>
  <c r="AG5" i="28"/>
  <c r="AI5" i="28" s="1"/>
  <c r="AG6" i="28"/>
  <c r="AI6" i="28" s="1"/>
  <c r="AG7" i="28"/>
  <c r="AI7" i="28" s="1"/>
  <c r="AG8" i="28"/>
  <c r="AG9" i="28"/>
  <c r="AI9" i="28" s="1"/>
  <c r="AG10" i="28"/>
  <c r="AI10" i="28" s="1"/>
  <c r="AG11" i="28"/>
  <c r="AI11" i="28" s="1"/>
  <c r="AG12" i="28"/>
  <c r="AI12" i="28" s="1"/>
  <c r="AG13" i="28"/>
  <c r="AG14" i="28"/>
  <c r="AI14" i="28" s="1"/>
  <c r="AG15" i="28"/>
  <c r="AI15" i="28" s="1"/>
  <c r="AG16" i="28"/>
  <c r="AG17" i="28"/>
  <c r="AG18" i="28"/>
  <c r="AI18" i="28" s="1"/>
  <c r="AG19" i="28"/>
  <c r="AI19" i="28" s="1"/>
  <c r="AG20" i="28"/>
  <c r="AI20" i="28" s="1"/>
  <c r="AG21" i="28"/>
  <c r="AI21" i="28" s="1"/>
  <c r="AG22" i="28"/>
  <c r="AI22" i="28" s="1"/>
  <c r="AG23" i="28"/>
  <c r="AI23" i="28" s="1"/>
  <c r="AG24" i="28"/>
  <c r="AG25" i="28"/>
  <c r="AI25" i="28" s="1"/>
  <c r="AG26" i="28"/>
  <c r="AI26" i="28" s="1"/>
  <c r="AG4" i="28"/>
  <c r="AI4" i="28" s="1"/>
  <c r="AD5" i="28"/>
  <c r="AD6" i="28"/>
  <c r="AD7" i="28"/>
  <c r="AE7" i="28" s="1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4" i="28"/>
  <c r="AC5" i="28"/>
  <c r="AE5" i="28" s="1"/>
  <c r="AC6" i="28"/>
  <c r="AE6" i="28" s="1"/>
  <c r="AC7" i="28"/>
  <c r="AC8" i="28"/>
  <c r="AE8" i="28" s="1"/>
  <c r="AC9" i="28"/>
  <c r="AE9" i="28" s="1"/>
  <c r="AC10" i="28"/>
  <c r="AC11" i="28"/>
  <c r="AE11" i="28" s="1"/>
  <c r="AC12" i="28"/>
  <c r="AE12" i="28" s="1"/>
  <c r="AC13" i="28"/>
  <c r="AE13" i="28" s="1"/>
  <c r="AC14" i="28"/>
  <c r="AE14" i="28" s="1"/>
  <c r="AC15" i="28"/>
  <c r="AE15" i="28" s="1"/>
  <c r="AC16" i="28"/>
  <c r="AE16" i="28" s="1"/>
  <c r="AC17" i="28"/>
  <c r="AE17" i="28" s="1"/>
  <c r="AC18" i="28"/>
  <c r="AC19" i="28"/>
  <c r="AE19" i="28" s="1"/>
  <c r="AC20" i="28"/>
  <c r="AE20" i="28" s="1"/>
  <c r="AC21" i="28"/>
  <c r="AE21" i="28" s="1"/>
  <c r="AC22" i="28"/>
  <c r="AE22" i="28" s="1"/>
  <c r="AC23" i="28"/>
  <c r="AE23" i="28" s="1"/>
  <c r="AC24" i="28"/>
  <c r="AE24" i="28" s="1"/>
  <c r="AC25" i="28"/>
  <c r="AE25" i="28" s="1"/>
  <c r="AC26" i="28"/>
  <c r="AE26" i="28" s="1"/>
  <c r="AC4" i="28"/>
  <c r="Z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4" i="28"/>
  <c r="Y5" i="28"/>
  <c r="Y6" i="28"/>
  <c r="AA6" i="28" s="1"/>
  <c r="Y7" i="28"/>
  <c r="AA7" i="28" s="1"/>
  <c r="Y8" i="28"/>
  <c r="AA8" i="28" s="1"/>
  <c r="Y9" i="28"/>
  <c r="AA9" i="28" s="1"/>
  <c r="Y10" i="28"/>
  <c r="AA10" i="28" s="1"/>
  <c r="Y11" i="28"/>
  <c r="AA11" i="28" s="1"/>
  <c r="Y12" i="28"/>
  <c r="AA12" i="28" s="1"/>
  <c r="Y13" i="28"/>
  <c r="Y14" i="28"/>
  <c r="AA14" i="28" s="1"/>
  <c r="Y15" i="28"/>
  <c r="AA15" i="28" s="1"/>
  <c r="Y16" i="28"/>
  <c r="AA16" i="28" s="1"/>
  <c r="Y17" i="28"/>
  <c r="AA17" i="28" s="1"/>
  <c r="Y18" i="28"/>
  <c r="AA18" i="28" s="1"/>
  <c r="Y19" i="28"/>
  <c r="AA19" i="28" s="1"/>
  <c r="Y20" i="28"/>
  <c r="AA20" i="28" s="1"/>
  <c r="Y21" i="28"/>
  <c r="Y22" i="28"/>
  <c r="AA22" i="28" s="1"/>
  <c r="Y23" i="28"/>
  <c r="AA23" i="28" s="1"/>
  <c r="Y24" i="28"/>
  <c r="AA24" i="28" s="1"/>
  <c r="Y25" i="28"/>
  <c r="AA25" i="28" s="1"/>
  <c r="Y26" i="28"/>
  <c r="AA26" i="28" s="1"/>
  <c r="Y4" i="28"/>
  <c r="AA4" i="28" s="1"/>
  <c r="V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4" i="28"/>
  <c r="U5" i="28"/>
  <c r="W5" i="28" s="1"/>
  <c r="U6" i="28"/>
  <c r="U7" i="28"/>
  <c r="W7" i="28" s="1"/>
  <c r="U8" i="28"/>
  <c r="W8" i="28" s="1"/>
  <c r="U9" i="28"/>
  <c r="W9" i="28" s="1"/>
  <c r="U10" i="28"/>
  <c r="W10" i="28" s="1"/>
  <c r="U11" i="28"/>
  <c r="W11" i="28" s="1"/>
  <c r="U12" i="28"/>
  <c r="W12" i="28" s="1"/>
  <c r="U13" i="28"/>
  <c r="W13" i="28" s="1"/>
  <c r="U14" i="28"/>
  <c r="U15" i="28"/>
  <c r="W15" i="28" s="1"/>
  <c r="U16" i="28"/>
  <c r="W16" i="28" s="1"/>
  <c r="U17" i="28"/>
  <c r="W17" i="28" s="1"/>
  <c r="U18" i="28"/>
  <c r="W18" i="28" s="1"/>
  <c r="U19" i="28"/>
  <c r="W19" i="28" s="1"/>
  <c r="U20" i="28"/>
  <c r="W20" i="28" s="1"/>
  <c r="U21" i="28"/>
  <c r="W21" i="28" s="1"/>
  <c r="U22" i="28"/>
  <c r="U23" i="28"/>
  <c r="W23" i="28" s="1"/>
  <c r="U24" i="28"/>
  <c r="W24" i="28" s="1"/>
  <c r="U25" i="28"/>
  <c r="W25" i="28" s="1"/>
  <c r="U26" i="28"/>
  <c r="W26" i="28" s="1"/>
  <c r="U4" i="28"/>
  <c r="W4" i="28" s="1"/>
  <c r="H5" i="28"/>
  <c r="I5" i="28"/>
  <c r="J5" i="28"/>
  <c r="K5" i="28"/>
  <c r="L5" i="28"/>
  <c r="M5" i="28"/>
  <c r="N5" i="28"/>
  <c r="O5" i="28"/>
  <c r="P5" i="28"/>
  <c r="Q5" i="28"/>
  <c r="R5" i="28"/>
  <c r="S5" i="28"/>
  <c r="H6" i="28"/>
  <c r="I6" i="28"/>
  <c r="J6" i="28"/>
  <c r="K6" i="28"/>
  <c r="L6" i="28"/>
  <c r="M6" i="28"/>
  <c r="N6" i="28"/>
  <c r="O6" i="28"/>
  <c r="P6" i="28"/>
  <c r="Q6" i="28"/>
  <c r="R6" i="28"/>
  <c r="S6" i="28"/>
  <c r="H7" i="28"/>
  <c r="I7" i="28"/>
  <c r="J7" i="28"/>
  <c r="K7" i="28"/>
  <c r="L7" i="28"/>
  <c r="M7" i="28"/>
  <c r="N7" i="28"/>
  <c r="O7" i="28"/>
  <c r="P7" i="28"/>
  <c r="Q7" i="28"/>
  <c r="R7" i="28"/>
  <c r="S7" i="28"/>
  <c r="H8" i="28"/>
  <c r="I8" i="28"/>
  <c r="J8" i="28"/>
  <c r="K8" i="28"/>
  <c r="L8" i="28"/>
  <c r="M8" i="28"/>
  <c r="N8" i="28"/>
  <c r="O8" i="28"/>
  <c r="P8" i="28"/>
  <c r="Q8" i="28"/>
  <c r="R8" i="28"/>
  <c r="S8" i="28"/>
  <c r="H9" i="28"/>
  <c r="I9" i="28"/>
  <c r="J9" i="28"/>
  <c r="K9" i="28"/>
  <c r="L9" i="28"/>
  <c r="M9" i="28"/>
  <c r="N9" i="28"/>
  <c r="O9" i="28"/>
  <c r="P9" i="28"/>
  <c r="Q9" i="28"/>
  <c r="R9" i="28"/>
  <c r="S9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I4" i="28"/>
  <c r="J4" i="28"/>
  <c r="K4" i="28"/>
  <c r="L4" i="28"/>
  <c r="M4" i="28"/>
  <c r="N4" i="28"/>
  <c r="O4" i="28"/>
  <c r="P4" i="28"/>
  <c r="Q4" i="28"/>
  <c r="R4" i="28"/>
  <c r="S4" i="28"/>
  <c r="H4" i="28"/>
  <c r="AE4" i="28" l="1"/>
  <c r="W22" i="28"/>
  <c r="W14" i="28"/>
  <c r="W6" i="28"/>
  <c r="AA21" i="28"/>
  <c r="AA13" i="28"/>
  <c r="AA5" i="28"/>
  <c r="AE18" i="28"/>
  <c r="AE10" i="28"/>
  <c r="AI24" i="28"/>
  <c r="AI16" i="28"/>
  <c r="AI8" i="28"/>
  <c r="W54" i="28"/>
  <c r="W46" i="28"/>
  <c r="W38" i="28"/>
  <c r="AA51" i="28"/>
  <c r="AA43" i="28"/>
  <c r="AE57" i="28"/>
  <c r="AE49" i="28"/>
  <c r="AE41" i="28"/>
  <c r="AI55" i="28"/>
  <c r="AI47" i="28"/>
  <c r="AI39" i="28"/>
  <c r="AE55" i="28"/>
  <c r="AE47" i="28"/>
  <c r="AE39" i="28"/>
  <c r="AI53" i="28"/>
  <c r="AI45" i="28"/>
  <c r="AI37" i="28"/>
  <c r="AI44" i="28"/>
  <c r="AE53" i="28"/>
  <c r="AE45" i="28"/>
  <c r="AE37" i="28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Q27" i="1"/>
  <c r="P27" i="1"/>
  <c r="N27" i="1"/>
  <c r="S27" i="28" s="1"/>
  <c r="M27" i="1"/>
  <c r="R27" i="28" s="1"/>
  <c r="L27" i="1"/>
  <c r="Q27" i="28" s="1"/>
  <c r="K27" i="1"/>
  <c r="P27" i="28" s="1"/>
  <c r="J27" i="1"/>
  <c r="O27" i="28" s="1"/>
  <c r="I27" i="1"/>
  <c r="N27" i="28" s="1"/>
  <c r="H27" i="1"/>
  <c r="M27" i="28" s="1"/>
  <c r="G27" i="1"/>
  <c r="L27" i="28" s="1"/>
  <c r="F27" i="1"/>
  <c r="K27" i="28" s="1"/>
  <c r="E27" i="1"/>
  <c r="J27" i="28" s="1"/>
  <c r="D27" i="1"/>
  <c r="I27" i="28" s="1"/>
  <c r="C27" i="1"/>
  <c r="H27" i="28" s="1"/>
  <c r="AA26" i="1"/>
  <c r="Z26" i="1"/>
  <c r="Y26" i="1"/>
  <c r="Y27" i="1" s="1"/>
  <c r="X26" i="1"/>
  <c r="W26" i="1"/>
  <c r="V26" i="1"/>
  <c r="U26" i="1"/>
  <c r="U27" i="1" s="1"/>
  <c r="T26" i="1"/>
  <c r="S26" i="1"/>
  <c r="R26" i="1"/>
  <c r="U58" i="28" s="1"/>
  <c r="W58" i="28" s="1"/>
  <c r="O26" i="1"/>
  <c r="AB16" i="1"/>
  <c r="AB7" i="1"/>
  <c r="D19" i="31" l="1" a="1"/>
  <c r="D19" i="31" s="1"/>
  <c r="D19" i="28" a="1"/>
  <c r="D19" i="28" s="1"/>
  <c r="D11" i="31" a="1"/>
  <c r="D11" i="31" s="1"/>
  <c r="D11" i="28" a="1"/>
  <c r="D11" i="28" s="1"/>
  <c r="D25" i="31" a="1"/>
  <c r="D25" i="31" s="1"/>
  <c r="D25" i="28" a="1"/>
  <c r="D25" i="28" s="1"/>
  <c r="D17" i="31" a="1"/>
  <c r="D17" i="31" s="1"/>
  <c r="D17" i="28" a="1"/>
  <c r="D17" i="28" s="1"/>
  <c r="D9" i="31" a="1"/>
  <c r="D9" i="31" s="1"/>
  <c r="D9" i="28" a="1"/>
  <c r="D9" i="28" s="1"/>
  <c r="D10" i="31" a="1"/>
  <c r="D10" i="31" s="1"/>
  <c r="D10" i="28" a="1"/>
  <c r="D10" i="28" s="1"/>
  <c r="D24" i="31" a="1"/>
  <c r="D24" i="31" s="1"/>
  <c r="D24" i="28" a="1"/>
  <c r="D24" i="28" s="1"/>
  <c r="D16" i="31" a="1"/>
  <c r="D16" i="31" s="1"/>
  <c r="D16" i="28" a="1"/>
  <c r="D16" i="28" s="1"/>
  <c r="D8" i="31" a="1"/>
  <c r="D8" i="31" s="1"/>
  <c r="D8" i="28" a="1"/>
  <c r="D8" i="28" s="1"/>
  <c r="D23" i="31" a="1"/>
  <c r="D23" i="31" s="1"/>
  <c r="D23" i="28" a="1"/>
  <c r="D23" i="28" s="1"/>
  <c r="D15" i="31" a="1"/>
  <c r="D15" i="31" s="1"/>
  <c r="D15" i="28" a="1"/>
  <c r="D15" i="28" s="1"/>
  <c r="D7" i="31" a="1"/>
  <c r="D7" i="31" s="1"/>
  <c r="D7" i="28" a="1"/>
  <c r="D7" i="28" s="1"/>
  <c r="D18" i="31" a="1"/>
  <c r="D18" i="31" s="1"/>
  <c r="D18" i="28" a="1"/>
  <c r="D18" i="28" s="1"/>
  <c r="D22" i="31" a="1"/>
  <c r="D22" i="31" s="1"/>
  <c r="D22" i="28" a="1"/>
  <c r="D22" i="28" s="1"/>
  <c r="D14" i="31" a="1"/>
  <c r="D14" i="31" s="1"/>
  <c r="D14" i="28" a="1"/>
  <c r="D14" i="28" s="1"/>
  <c r="D6" i="31" a="1"/>
  <c r="D6" i="31" s="1"/>
  <c r="D6" i="28" a="1"/>
  <c r="D6" i="28" s="1"/>
  <c r="D6" i="29"/>
  <c r="D13" i="31" a="1"/>
  <c r="D13" i="31" s="1"/>
  <c r="D13" i="28" a="1"/>
  <c r="D13" i="28" s="1"/>
  <c r="D7" i="29"/>
  <c r="D5" i="31" a="1"/>
  <c r="D5" i="31" s="1"/>
  <c r="D5" i="29"/>
  <c r="D5" i="28" a="1"/>
  <c r="D5" i="28" s="1"/>
  <c r="D21" i="31" a="1"/>
  <c r="D21" i="31" s="1"/>
  <c r="D21" i="28" a="1"/>
  <c r="D21" i="28" s="1"/>
  <c r="D20" i="31" a="1"/>
  <c r="D20" i="31" s="1"/>
  <c r="D20" i="28" a="1"/>
  <c r="D20" i="28" s="1"/>
  <c r="D12" i="31" a="1"/>
  <c r="D12" i="31" s="1"/>
  <c r="D12" i="28" a="1"/>
  <c r="D12" i="28" s="1"/>
  <c r="AC58" i="28"/>
  <c r="AE58" i="28" s="1"/>
  <c r="Y58" i="28"/>
  <c r="AA58" i="28" s="1"/>
  <c r="V27" i="1"/>
  <c r="C38" i="31" a="1"/>
  <c r="C38" i="31" s="1"/>
  <c r="C39" i="28" a="1"/>
  <c r="C39" i="28" s="1"/>
  <c r="C47" i="31" a="1"/>
  <c r="C47" i="31" s="1"/>
  <c r="C48" i="28" a="1"/>
  <c r="C48" i="28" s="1"/>
  <c r="AG58" i="28"/>
  <c r="AI58" i="28" s="1"/>
  <c r="T27" i="1"/>
  <c r="AA27" i="1"/>
  <c r="R27" i="1"/>
  <c r="S27" i="1"/>
  <c r="W27" i="1"/>
  <c r="X27" i="1"/>
  <c r="Z27" i="1"/>
  <c r="AB26" i="1"/>
  <c r="C58" i="28" s="1" a="1"/>
  <c r="C58" i="28" s="1"/>
  <c r="E58" i="28" s="1"/>
  <c r="AB5" i="16"/>
  <c r="V26" i="16"/>
  <c r="U26" i="16"/>
  <c r="O4" i="16"/>
  <c r="AB24" i="16"/>
  <c r="D56" i="28" s="1" a="1"/>
  <c r="D56" i="28" s="1"/>
  <c r="AB15" i="16"/>
  <c r="AB23" i="16"/>
  <c r="D55" i="28" s="1" a="1"/>
  <c r="D55" i="28" s="1"/>
  <c r="X26" i="16"/>
  <c r="AB20" i="16"/>
  <c r="Q26" i="16"/>
  <c r="Y26" i="16"/>
  <c r="AB9" i="16"/>
  <c r="AB17" i="16"/>
  <c r="D49" i="28" s="1" a="1"/>
  <c r="D49" i="28" s="1"/>
  <c r="R26" i="16"/>
  <c r="Z26" i="16"/>
  <c r="AB22" i="16"/>
  <c r="AB25" i="16"/>
  <c r="D57" i="28" s="1" a="1"/>
  <c r="D57" i="28" s="1"/>
  <c r="AA26" i="16"/>
  <c r="S26" i="16"/>
  <c r="AB6" i="16"/>
  <c r="AB11" i="16"/>
  <c r="D43" i="28" s="1" a="1"/>
  <c r="D43" i="28" s="1"/>
  <c r="AB14" i="16"/>
  <c r="AB19" i="16"/>
  <c r="T26" i="16"/>
  <c r="AB8" i="16"/>
  <c r="AB16" i="16"/>
  <c r="AB13" i="16"/>
  <c r="AB21" i="16"/>
  <c r="AB18" i="16"/>
  <c r="W26" i="16"/>
  <c r="AB10" i="16"/>
  <c r="AB4" i="16"/>
  <c r="AB7" i="16"/>
  <c r="AB12" i="16"/>
  <c r="AB11" i="1"/>
  <c r="C43" i="28" s="1" a="1"/>
  <c r="C43" i="28" s="1"/>
  <c r="AB19" i="1"/>
  <c r="AB15" i="1"/>
  <c r="AB17" i="1"/>
  <c r="C49" i="28" s="1" a="1"/>
  <c r="C49" i="28" s="1"/>
  <c r="AB22" i="1"/>
  <c r="AB6" i="1"/>
  <c r="P26" i="16"/>
  <c r="AB21" i="1"/>
  <c r="AB13" i="1"/>
  <c r="AB5" i="1"/>
  <c r="AB20" i="1"/>
  <c r="AB12" i="1"/>
  <c r="AB9" i="1"/>
  <c r="AB24" i="1"/>
  <c r="AB25" i="1"/>
  <c r="C57" i="28" s="1" a="1"/>
  <c r="C57" i="28" s="1"/>
  <c r="E57" i="28" s="1"/>
  <c r="AB23" i="1"/>
  <c r="C55" i="28" s="1" a="1"/>
  <c r="C55" i="28" s="1"/>
  <c r="AB14" i="1"/>
  <c r="AB8" i="1"/>
  <c r="AB10" i="1"/>
  <c r="AB18" i="1"/>
  <c r="AB4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C7" i="29" s="1"/>
  <c r="E7" i="29" s="1"/>
  <c r="O12" i="1"/>
  <c r="O11" i="1"/>
  <c r="O10" i="1"/>
  <c r="O9" i="1"/>
  <c r="O8" i="1"/>
  <c r="O7" i="1"/>
  <c r="O6" i="1"/>
  <c r="C6" i="29" s="1"/>
  <c r="E6" i="29" s="1"/>
  <c r="O5" i="1"/>
  <c r="C5" i="29" s="1"/>
  <c r="O4" i="1"/>
  <c r="E43" i="28" l="1"/>
  <c r="E55" i="28"/>
  <c r="D41" i="31" a="1"/>
  <c r="D41" i="31" s="1"/>
  <c r="D44" i="28" a="1"/>
  <c r="D44" i="28" s="1"/>
  <c r="D47" i="31" a="1"/>
  <c r="D47" i="31" s="1"/>
  <c r="D48" i="28" a="1"/>
  <c r="D48" i="28" s="1"/>
  <c r="E48" i="28" s="1"/>
  <c r="D34" i="31" a="1"/>
  <c r="D34" i="31" s="1"/>
  <c r="D36" i="31" a="1"/>
  <c r="D36" i="31" s="1"/>
  <c r="D37" i="28" a="1"/>
  <c r="D37" i="28" s="1"/>
  <c r="H5" i="29"/>
  <c r="D33" i="31" a="1"/>
  <c r="D33" i="31" s="1"/>
  <c r="H4" i="29"/>
  <c r="D36" i="28" a="1"/>
  <c r="D36" i="28" s="1"/>
  <c r="D54" i="31" a="1"/>
  <c r="D54" i="31" s="1"/>
  <c r="D54" i="28" a="1"/>
  <c r="D54" i="28" s="1"/>
  <c r="D49" i="31" a="1"/>
  <c r="D49" i="31" s="1"/>
  <c r="D50" i="28" a="1"/>
  <c r="D50" i="28" s="1"/>
  <c r="D42" i="31" a="1"/>
  <c r="D42" i="31" s="1"/>
  <c r="D45" i="31" a="1"/>
  <c r="D45" i="31" s="1"/>
  <c r="H7" i="29"/>
  <c r="D45" i="28" a="1"/>
  <c r="D45" i="28" s="1"/>
  <c r="D48" i="31" a="1"/>
  <c r="D48" i="31" s="1"/>
  <c r="D51" i="31" a="1"/>
  <c r="D51" i="31" s="1"/>
  <c r="D51" i="28" a="1"/>
  <c r="D51" i="28" s="1"/>
  <c r="D38" i="31" a="1"/>
  <c r="D38" i="31" s="1"/>
  <c r="D39" i="28" a="1"/>
  <c r="D39" i="28" s="1"/>
  <c r="E39" i="28" s="1"/>
  <c r="D37" i="31" a="1"/>
  <c r="D37" i="31" s="1"/>
  <c r="D40" i="28" a="1"/>
  <c r="D40" i="28" s="1"/>
  <c r="D52" i="31" a="1"/>
  <c r="D52" i="31" s="1"/>
  <c r="D52" i="28" a="1"/>
  <c r="D52" i="28" s="1"/>
  <c r="D39" i="31" a="1"/>
  <c r="D39" i="31" s="1"/>
  <c r="D42" i="28" a="1"/>
  <c r="D42" i="28" s="1"/>
  <c r="E49" i="28"/>
  <c r="D46" i="31" a="1"/>
  <c r="D46" i="31" s="1"/>
  <c r="D43" i="31" a="1"/>
  <c r="D43" i="31" s="1"/>
  <c r="D46" i="28" a="1"/>
  <c r="D46" i="28" s="1"/>
  <c r="D44" i="31" a="1"/>
  <c r="D44" i="31" s="1"/>
  <c r="D47" i="28" a="1"/>
  <c r="D47" i="28" s="1"/>
  <c r="E5" i="29"/>
  <c r="D50" i="31" a="1"/>
  <c r="D50" i="31" s="1"/>
  <c r="D53" i="31" a="1"/>
  <c r="D53" i="31" s="1"/>
  <c r="D53" i="28" a="1"/>
  <c r="D53" i="28" s="1"/>
  <c r="D35" i="31" a="1"/>
  <c r="D35" i="31" s="1"/>
  <c r="D38" i="28" a="1"/>
  <c r="D38" i="28" s="1"/>
  <c r="H6" i="29"/>
  <c r="D40" i="31" a="1"/>
  <c r="D40" i="31" s="1"/>
  <c r="D41" i="28" a="1"/>
  <c r="D41" i="28" s="1"/>
  <c r="O26" i="16"/>
  <c r="D4" i="31" a="1"/>
  <c r="D4" i="31" s="1"/>
  <c r="D4" i="28" a="1"/>
  <c r="D4" i="28" s="1"/>
  <c r="D4" i="29"/>
  <c r="C55" i="31" a="1"/>
  <c r="C55" i="31" s="1"/>
  <c r="C56" i="28" a="1"/>
  <c r="C56" i="28" s="1"/>
  <c r="E56" i="28" s="1"/>
  <c r="C35" i="31" a="1"/>
  <c r="C35" i="31" s="1"/>
  <c r="C38" i="28" a="1"/>
  <c r="C38" i="28" s="1"/>
  <c r="G6" i="29"/>
  <c r="C36" i="28" a="1"/>
  <c r="C36" i="28" s="1"/>
  <c r="E36" i="28" s="1"/>
  <c r="C33" i="31" a="1"/>
  <c r="C33" i="31" s="1"/>
  <c r="G4" i="29"/>
  <c r="I4" i="29" s="1"/>
  <c r="C40" i="31" a="1"/>
  <c r="C40" i="31" s="1"/>
  <c r="C41" i="28" a="1"/>
  <c r="C41" i="28" s="1"/>
  <c r="E41" i="28" s="1"/>
  <c r="C54" i="31" a="1"/>
  <c r="C54" i="31" s="1"/>
  <c r="C54" i="28" a="1"/>
  <c r="C54" i="28" s="1"/>
  <c r="E54" i="28" s="1"/>
  <c r="C49" i="31" a="1"/>
  <c r="C49" i="31" s="1"/>
  <c r="C50" i="28" a="1"/>
  <c r="C50" i="28" s="1"/>
  <c r="E50" i="28" s="1"/>
  <c r="C41" i="31" a="1"/>
  <c r="C41" i="31" s="1"/>
  <c r="C44" i="28" a="1"/>
  <c r="C44" i="28" s="1"/>
  <c r="E44" i="28" s="1"/>
  <c r="C4" i="31" a="1"/>
  <c r="C4" i="31" s="1"/>
  <c r="C4" i="29"/>
  <c r="E4" i="29" s="1"/>
  <c r="C4" i="28" a="1"/>
  <c r="C39" i="31" a="1"/>
  <c r="C39" i="31" s="1"/>
  <c r="C42" i="28" a="1"/>
  <c r="C42" i="28" s="1"/>
  <c r="C52" i="31" a="1"/>
  <c r="C52" i="31" s="1"/>
  <c r="C52" i="28" a="1"/>
  <c r="C52" i="28" s="1"/>
  <c r="C44" i="31" a="1"/>
  <c r="C44" i="31" s="1"/>
  <c r="C47" i="28" a="1"/>
  <c r="C47" i="28" s="1"/>
  <c r="E47" i="28" s="1"/>
  <c r="C37" i="31" a="1"/>
  <c r="C37" i="31" s="1"/>
  <c r="C40" i="28" a="1"/>
  <c r="C40" i="28" s="1"/>
  <c r="E40" i="28" s="1"/>
  <c r="C36" i="31" a="1"/>
  <c r="C36" i="31" s="1"/>
  <c r="C34" i="31" a="1"/>
  <c r="C34" i="31" s="1"/>
  <c r="G5" i="29"/>
  <c r="I5" i="29" s="1"/>
  <c r="C37" i="28" a="1"/>
  <c r="C37" i="28" s="1"/>
  <c r="E37" i="28" s="1"/>
  <c r="C51" i="31" a="1"/>
  <c r="C51" i="31" s="1"/>
  <c r="C48" i="31" a="1"/>
  <c r="C48" i="31" s="1"/>
  <c r="C51" i="28" a="1"/>
  <c r="C51" i="28" s="1"/>
  <c r="E51" i="28" s="1"/>
  <c r="C42" i="31" a="1"/>
  <c r="C42" i="31" s="1"/>
  <c r="C45" i="31" a="1"/>
  <c r="C45" i="31" s="1"/>
  <c r="C45" i="28" a="1"/>
  <c r="C45" i="28" s="1"/>
  <c r="G7" i="29"/>
  <c r="I7" i="29" s="1"/>
  <c r="C43" i="31" a="1"/>
  <c r="C43" i="31" s="1"/>
  <c r="C46" i="31" a="1"/>
  <c r="C46" i="31" s="1"/>
  <c r="C46" i="28" a="1"/>
  <c r="C46" i="28" s="1"/>
  <c r="E46" i="28" s="1"/>
  <c r="C53" i="31" a="1"/>
  <c r="C53" i="31" s="1"/>
  <c r="C50" i="31" a="1"/>
  <c r="C50" i="31" s="1"/>
  <c r="C53" i="28" a="1"/>
  <c r="C53" i="28" s="1"/>
  <c r="E53" i="28" s="1"/>
  <c r="O27" i="1"/>
  <c r="AB27" i="1"/>
  <c r="AB26" i="16"/>
  <c r="E38" i="28" l="1"/>
  <c r="E52" i="28"/>
  <c r="E45" i="28"/>
  <c r="E42" i="28"/>
  <c r="I6" i="29"/>
  <c r="C4" i="28"/>
  <c r="E4" i="28" s="1"/>
  <c r="E26" i="28"/>
  <c r="E25" i="28"/>
  <c r="E14" i="28"/>
  <c r="E7" i="28"/>
  <c r="E17" i="28"/>
  <c r="E6" i="28"/>
  <c r="E5" i="28"/>
  <c r="E9" i="28"/>
  <c r="E15" i="28"/>
  <c r="E18" i="28"/>
  <c r="E19" i="28"/>
  <c r="E24" i="28"/>
  <c r="E21" i="28"/>
  <c r="E22" i="28"/>
  <c r="E16" i="28"/>
  <c r="E20" i="28"/>
  <c r="E12" i="28"/>
  <c r="E10" i="28"/>
  <c r="E13" i="28"/>
  <c r="E11" i="28"/>
  <c r="E23" i="28"/>
  <c r="E8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<sst xmlns="http://schemas.openxmlformats.org/spreadsheetml/2006/main" count="608" uniqueCount="109">
  <si>
    <t>Zone</t>
  </si>
  <si>
    <t>Outlet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</si>
  <si>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</si>
  <si>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</si>
  <si>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</si>
  <si>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</si>
  <si>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</si>
  <si>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</si>
  <si>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</si>
  <si>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</si>
  <si>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</si>
  <si>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</si>
  <si>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</si>
  <si>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</si>
  <si>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</si>
  <si>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Zone 1</t>
  </si>
  <si>
    <t>A</t>
  </si>
  <si>
    <t>Requirement:</t>
  </si>
  <si>
    <t>Zone 3</t>
  </si>
  <si>
    <t>B</t>
  </si>
  <si>
    <t>Zone 2</t>
  </si>
  <si>
    <t>C</t>
  </si>
  <si>
    <t>D</t>
  </si>
  <si>
    <t>E</t>
  </si>
  <si>
    <t>F</t>
  </si>
  <si>
    <t>G</t>
  </si>
  <si>
    <t>H</t>
  </si>
  <si>
    <t>I</t>
  </si>
  <si>
    <t>Zone 4</t>
  </si>
  <si>
    <t>J</t>
  </si>
  <si>
    <t>K</t>
  </si>
  <si>
    <t>L</t>
  </si>
  <si>
    <t>M</t>
  </si>
  <si>
    <t>N</t>
  </si>
  <si>
    <t>O</t>
  </si>
  <si>
    <t>P</t>
  </si>
  <si>
    <t>U</t>
  </si>
  <si>
    <t>V</t>
  </si>
  <si>
    <t>X</t>
  </si>
  <si>
    <t>W</t>
  </si>
  <si>
    <t>Y</t>
  </si>
  <si>
    <t>Z</t>
  </si>
  <si>
    <t>QTY</t>
  </si>
  <si>
    <t>Value</t>
  </si>
  <si>
    <t>Assumption</t>
  </si>
  <si>
    <t>AA</t>
  </si>
  <si>
    <t>You will find Outlet wise monthly Sales data [Quantity &amp; Value]</t>
  </si>
  <si>
    <t>9. Prepare any relevent charts and graphs for the PPT</t>
  </si>
  <si>
    <t>Here is 2022 &amp; 2023 Data in 2 different work sheet.</t>
  </si>
  <si>
    <t>Sales Data of 2022</t>
  </si>
  <si>
    <t>Sales Data of 2023</t>
  </si>
  <si>
    <t>6. Prepare a graph to see the business contribution of the Zones {Must use Graph to Generate Result}</t>
  </si>
  <si>
    <t>4. Show a comparision in Trend line for 2022 vs 2023 in Both Quantity &amp; Value {Must use Graph to Generate Result}</t>
  </si>
  <si>
    <t>8. Reasons behind highest sales for any Outlet (own observation) {Multiple Reasons based on the Finding of the Given Data}</t>
  </si>
  <si>
    <t>Note: Every Requirement Must be Completed in the Matched Excel Sheet. Both Excel &amp; PPT should Contain the Same Name with Candidate Name Suffix</t>
  </si>
  <si>
    <t>1. Identify Shop by Shop Growth Rate in Both Quantity &amp; Value [Monthly, Quarterly, Yearly]</t>
  </si>
  <si>
    <t>2. Identify Zone wise Growth Rate. Which Zone is the best &amp; which zone performed worst in Both Quantity &amp; Value</t>
  </si>
  <si>
    <t>3. Identify the 4 Top Outlet in Both Quantity &amp; Value for Both the Year [Top 1 for each zone]</t>
  </si>
  <si>
    <t>5. In terms of Value rank the Outlets for Both the Year</t>
  </si>
  <si>
    <t>7. What is the Per Showroom Productivity of Each Zone for Both the Year</t>
  </si>
  <si>
    <t>Yearly Growth Rate By Quantity</t>
  </si>
  <si>
    <t>Growth Rate(%)</t>
  </si>
  <si>
    <t>Monthly Growth Rate By Quantity</t>
  </si>
  <si>
    <t>2022-Q1</t>
  </si>
  <si>
    <t>2023-Q1</t>
  </si>
  <si>
    <t>2023-Q2</t>
  </si>
  <si>
    <t>2022-Q2</t>
  </si>
  <si>
    <t>First Quarter (Quantity)</t>
  </si>
  <si>
    <t>Second Quarter (Quantity)</t>
  </si>
  <si>
    <t>2023-Q3</t>
  </si>
  <si>
    <t>2022-Q3</t>
  </si>
  <si>
    <t>Third Quarter (Quanity)</t>
  </si>
  <si>
    <t>2023-Q4</t>
  </si>
  <si>
    <t>2022-Q4</t>
  </si>
  <si>
    <t>Growth Rate (%)</t>
  </si>
  <si>
    <t>Fourth Quarter( Quantity)</t>
  </si>
  <si>
    <t>First Quarter (Sales)</t>
  </si>
  <si>
    <t>Monthly Growth Rate By Sales Value</t>
  </si>
  <si>
    <t>Second Quarter (Sales)</t>
  </si>
  <si>
    <t>Third Quarter (Sales)</t>
  </si>
  <si>
    <t>Fourth Quarter(Sales)</t>
  </si>
  <si>
    <t>Zones</t>
  </si>
  <si>
    <t>By Values</t>
  </si>
  <si>
    <t>Yearly Growth Rate By Sales Value</t>
  </si>
  <si>
    <t>By Quantity</t>
  </si>
  <si>
    <t>Zone Wise Growth Rate</t>
  </si>
  <si>
    <t>Quantity</t>
  </si>
  <si>
    <t>Outlate Names</t>
  </si>
  <si>
    <t>Sale Values</t>
  </si>
  <si>
    <t>Top- 4 Outlets in both Quantity and  Values (Zone-wise)- 2023</t>
  </si>
  <si>
    <t>Top- 4 Outlets in both Quantity and  Values (Zone-wise)- 2022</t>
  </si>
  <si>
    <t xml:space="preserve"> Top_1 For Each Zone</t>
  </si>
  <si>
    <t>Outlate by Zones</t>
  </si>
  <si>
    <t xml:space="preserve">Otlets by Zones </t>
  </si>
  <si>
    <t>Sale values</t>
  </si>
  <si>
    <t>Row Labels</t>
  </si>
  <si>
    <t>V-2022</t>
  </si>
  <si>
    <t>V-2023</t>
  </si>
  <si>
    <t>Q-2022</t>
  </si>
  <si>
    <t>Q-2023</t>
  </si>
  <si>
    <t>Outlets</t>
  </si>
  <si>
    <t xml:space="preserve">2023 Outleets-Ranking </t>
  </si>
  <si>
    <t>2022 Outlets -Ranking</t>
  </si>
  <si>
    <t>Total Outlets</t>
  </si>
  <si>
    <t>Total sale</t>
  </si>
  <si>
    <t>Productivity-per Showroom</t>
  </si>
  <si>
    <t>For Year 2023</t>
  </si>
  <si>
    <t>For Year 2022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</si>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</sst>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71" formatCode="0.0,,&quot;M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algun Gothic"/>
      <family val="2"/>
    </font>
    <font>
      <sz val="10"/>
      <color theme="1"/>
      <name val="Malgun Gothic"/>
      <family val="2"/>
    </font>
    <font>
      <sz val="10"/>
      <name val="Malgun Gothic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Malgun Gothic"/>
      <family val="2"/>
    </font>
    <font>
      <b/>
      <sz val="10"/>
      <color theme="1"/>
      <name val="Malgun Gothic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4" fillId="2" borderId="1" xfId="0" applyNumberFormat="1" applyFont="1" applyFill="1" applyBorder="1" applyAlignment="1">
      <alignment horizontal="center" vertical="center"/>
    </xf>
    <xf numFmtId="4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5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7" fillId="0" borderId="4" xfId="0" applyFont="1" applyBorder="1"/>
    <xf numFmtId="41" fontId="10" fillId="0" borderId="1" xfId="0" applyNumberFormat="1" applyFont="1" applyBorder="1" applyAlignment="1">
      <alignment horizontal="right" vertical="center"/>
    </xf>
    <xf numFmtId="41" fontId="6" fillId="0" borderId="1" xfId="0" applyNumberFormat="1" applyFont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5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/>
    <xf numFmtId="41" fontId="0" fillId="0" borderId="0" xfId="0" applyNumberFormat="1"/>
    <xf numFmtId="0" fontId="0" fillId="0" borderId="6" xfId="0" applyBorder="1" applyAlignment="1">
      <alignment horizontal="center" vertical="center"/>
    </xf>
    <xf numFmtId="41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43" fontId="0" fillId="0" borderId="0" xfId="0" applyNumberFormat="1"/>
    <xf numFmtId="9" fontId="0" fillId="0" borderId="0" xfId="3" applyFont="1"/>
    <xf numFmtId="0" fontId="1" fillId="0" borderId="0" xfId="0" applyFont="1"/>
    <xf numFmtId="41" fontId="4" fillId="5" borderId="8" xfId="0" applyNumberFormat="1" applyFont="1" applyFill="1" applyBorder="1" applyAlignment="1">
      <alignment horizontal="center" vertical="center"/>
    </xf>
    <xf numFmtId="41" fontId="4" fillId="5" borderId="0" xfId="0" applyNumberFormat="1" applyFont="1" applyFill="1" applyAlignment="1">
      <alignment horizontal="center" vertical="center"/>
    </xf>
    <xf numFmtId="164" fontId="0" fillId="0" borderId="0" xfId="2" applyNumberFormat="1" applyFont="1"/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pivotButton="1" applyAlignment="1">
      <alignment horizontal="center"/>
    </xf>
    <xf numFmtId="0" fontId="2" fillId="0" borderId="0" xfId="0" applyFont="1"/>
    <xf numFmtId="43" fontId="0" fillId="0" borderId="0" xfId="2" applyFont="1"/>
    <xf numFmtId="41" fontId="1" fillId="0" borderId="0" xfId="0" applyNumberFormat="1" applyFont="1"/>
    <xf numFmtId="41" fontId="5" fillId="0" borderId="0" xfId="0" applyNumberFormat="1" applyFont="1" applyAlignment="1">
      <alignment horizontal="right" vertical="center"/>
    </xf>
    <xf numFmtId="41" fontId="6" fillId="0" borderId="9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1" fontId="4" fillId="2" borderId="11" xfId="0" applyNumberFormat="1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41" fontId="9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/>
    <xf numFmtId="41" fontId="4" fillId="5" borderId="12" xfId="0" applyNumberFormat="1" applyFont="1" applyFill="1" applyBorder="1" applyAlignment="1">
      <alignment horizontal="center" vertical="center"/>
    </xf>
    <xf numFmtId="41" fontId="16" fillId="7" borderId="7" xfId="0" applyNumberFormat="1" applyFont="1" applyFill="1" applyBorder="1" applyAlignment="1">
      <alignment horizontal="center" vertical="center"/>
    </xf>
    <xf numFmtId="171" fontId="0" fillId="0" borderId="0" xfId="0" applyNumberFormat="1"/>
    <xf numFmtId="171" fontId="0" fillId="0" borderId="0" xfId="2" applyNumberFormat="1" applyFont="1"/>
  </cellXfs>
  <cellStyles count="4">
    <cellStyle name="Comma" xfId="2" builtinId="3"/>
    <cellStyle name="Normal" xfId="0" builtinId="0"/>
    <cellStyle name="Normal 2" xfId="1" xr:uid="{00000000-0005-0000-0000-000001000000}"/>
    <cellStyle name="Percent" xfId="3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center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1" defaultTableStyle="TableStyleMedium2" defaultPivotStyle="PivotStyleLight16">
    <tableStyle name="Invisible" pivot="0" table="0" count="0" xr9:uid="{2A93DBC8-9BE9-4E7B-AB79-91EB2E6ADA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5021872265973E-2"/>
          <c:y val="0.17171296296296298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'4'!$H$3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'4'!$G$4:$G$15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'4'!$H$4:$H$15</c:f>
              <c:numCache>
                <c:formatCode>0</c:formatCode>
                <c:ptCount val="12"/>
                <c:pt idx="0">
                  <c:v>175</c:v>
                </c:pt>
                <c:pt idx="1">
                  <c:v>131</c:v>
                </c:pt>
                <c:pt idx="2">
                  <c:v>247</c:v>
                </c:pt>
                <c:pt idx="3">
                  <c:v>209</c:v>
                </c:pt>
                <c:pt idx="4">
                  <c:v>190</c:v>
                </c:pt>
                <c:pt idx="5">
                  <c:v>155</c:v>
                </c:pt>
                <c:pt idx="6">
                  <c:v>349</c:v>
                </c:pt>
                <c:pt idx="7">
                  <c:v>146</c:v>
                </c:pt>
                <c:pt idx="8">
                  <c:v>202</c:v>
                </c:pt>
                <c:pt idx="9">
                  <c:v>191</c:v>
                </c:pt>
                <c:pt idx="10">
                  <c:v>312</c:v>
                </c:pt>
                <c:pt idx="11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B-4A26-8C6A-366011290BD0}"/>
            </c:ext>
          </c:extLst>
        </c:ser>
        <c:ser>
          <c:idx val="1"/>
          <c:order val="1"/>
          <c:tx>
            <c:strRef>
              <c:f>'4'!$I$3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'4'!$G$4:$G$15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'4'!$I$4:$I$15</c:f>
              <c:numCache>
                <c:formatCode>0</c:formatCode>
                <c:ptCount val="12"/>
                <c:pt idx="0">
                  <c:v>132</c:v>
                </c:pt>
                <c:pt idx="1">
                  <c:v>72</c:v>
                </c:pt>
                <c:pt idx="2">
                  <c:v>181</c:v>
                </c:pt>
                <c:pt idx="3">
                  <c:v>166</c:v>
                </c:pt>
                <c:pt idx="4">
                  <c:v>104</c:v>
                </c:pt>
                <c:pt idx="5">
                  <c:v>132</c:v>
                </c:pt>
                <c:pt idx="6">
                  <c:v>234</c:v>
                </c:pt>
                <c:pt idx="7">
                  <c:v>85</c:v>
                </c:pt>
                <c:pt idx="8">
                  <c:v>173</c:v>
                </c:pt>
                <c:pt idx="9">
                  <c:v>163</c:v>
                </c:pt>
                <c:pt idx="10">
                  <c:v>263</c:v>
                </c:pt>
                <c:pt idx="11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B-4A26-8C6A-366011290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534720"/>
        <c:axId val="1335538880"/>
      </c:lineChart>
      <c:catAx>
        <c:axId val="13355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538880"/>
        <c:crosses val="autoZero"/>
        <c:auto val="1"/>
        <c:lblAlgn val="ctr"/>
        <c:lblOffset val="100"/>
        <c:noMultiLvlLbl val="0"/>
      </c:catAx>
      <c:valAx>
        <c:axId val="13355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5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'4'!$G$32:$G$43</c:f>
              <c:strCache>
                <c:ptCount val="12"/>
                <c:pt idx="0">
                  <c:v> Months </c:v>
                </c:pt>
                <c:pt idx="1">
                  <c:v> Jan </c:v>
                </c:pt>
                <c:pt idx="2">
                  <c:v> Feb </c:v>
                </c:pt>
                <c:pt idx="3">
                  <c:v> Mar </c:v>
                </c:pt>
                <c:pt idx="4">
                  <c:v> Apr </c:v>
                </c:pt>
                <c:pt idx="5">
                  <c:v> May </c:v>
                </c:pt>
                <c:pt idx="6">
                  <c:v> Jun </c:v>
                </c:pt>
                <c:pt idx="7">
                  <c:v> Jul </c:v>
                </c:pt>
                <c:pt idx="8">
                  <c:v> Aug </c:v>
                </c:pt>
                <c:pt idx="9">
                  <c:v> Sep </c:v>
                </c:pt>
                <c:pt idx="10">
                  <c:v> Oct </c:v>
                </c:pt>
                <c:pt idx="11">
                  <c:v> Nov </c:v>
                </c:pt>
              </c:strCache>
            </c:strRef>
          </c:cat>
          <c:val>
            <c:numRef>
              <c:f>'4'!$H$32:$H$43</c:f>
              <c:numCache>
                <c:formatCode>0.0,,"M"</c:formatCode>
                <c:ptCount val="12"/>
                <c:pt idx="0" formatCode="General">
                  <c:v>2023</c:v>
                </c:pt>
                <c:pt idx="1">
                  <c:v>2100000</c:v>
                </c:pt>
                <c:pt idx="2">
                  <c:v>1572000</c:v>
                </c:pt>
                <c:pt idx="3">
                  <c:v>2956000</c:v>
                </c:pt>
                <c:pt idx="4">
                  <c:v>2496000</c:v>
                </c:pt>
                <c:pt idx="5">
                  <c:v>1890000</c:v>
                </c:pt>
                <c:pt idx="6">
                  <c:v>1540000</c:v>
                </c:pt>
                <c:pt idx="7">
                  <c:v>3480000</c:v>
                </c:pt>
                <c:pt idx="8">
                  <c:v>1448000</c:v>
                </c:pt>
                <c:pt idx="9">
                  <c:v>2396000</c:v>
                </c:pt>
                <c:pt idx="10">
                  <c:v>2268000</c:v>
                </c:pt>
                <c:pt idx="11">
                  <c:v>3724000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3-4F12-A240-469FCC2DABC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'4'!$G$32:$G$43</c:f>
              <c:strCache>
                <c:ptCount val="12"/>
                <c:pt idx="0">
                  <c:v> Months </c:v>
                </c:pt>
                <c:pt idx="1">
                  <c:v> Jan </c:v>
                </c:pt>
                <c:pt idx="2">
                  <c:v> Feb </c:v>
                </c:pt>
                <c:pt idx="3">
                  <c:v> Mar </c:v>
                </c:pt>
                <c:pt idx="4">
                  <c:v> Apr </c:v>
                </c:pt>
                <c:pt idx="5">
                  <c:v> May </c:v>
                </c:pt>
                <c:pt idx="6">
                  <c:v> Jun </c:v>
                </c:pt>
                <c:pt idx="7">
                  <c:v> Jul </c:v>
                </c:pt>
                <c:pt idx="8">
                  <c:v> Aug </c:v>
                </c:pt>
                <c:pt idx="9">
                  <c:v> Sep </c:v>
                </c:pt>
                <c:pt idx="10">
                  <c:v> Oct </c:v>
                </c:pt>
                <c:pt idx="11">
                  <c:v> Nov </c:v>
                </c:pt>
              </c:strCache>
            </c:strRef>
          </c:cat>
          <c:val>
            <c:numRef>
              <c:f>'4'!$I$32:$I$43</c:f>
              <c:numCache>
                <c:formatCode>0.0,,"M"</c:formatCode>
                <c:ptCount val="12"/>
                <c:pt idx="0" formatCode="General">
                  <c:v>2022</c:v>
                </c:pt>
                <c:pt idx="1">
                  <c:v>1584000</c:v>
                </c:pt>
                <c:pt idx="2">
                  <c:v>864000</c:v>
                </c:pt>
                <c:pt idx="3">
                  <c:v>2172000</c:v>
                </c:pt>
                <c:pt idx="4">
                  <c:v>1992000</c:v>
                </c:pt>
                <c:pt idx="5">
                  <c:v>1040000</c:v>
                </c:pt>
                <c:pt idx="6">
                  <c:v>1320000</c:v>
                </c:pt>
                <c:pt idx="7">
                  <c:v>2340000</c:v>
                </c:pt>
                <c:pt idx="8">
                  <c:v>850000</c:v>
                </c:pt>
                <c:pt idx="9">
                  <c:v>2076000</c:v>
                </c:pt>
                <c:pt idx="10">
                  <c:v>1956000</c:v>
                </c:pt>
                <c:pt idx="11">
                  <c:v>3156000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3-4F12-A240-469FCC2DA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9799440"/>
        <c:axId val="1339801520"/>
      </c:lineChart>
      <c:catAx>
        <c:axId val="13397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801520"/>
        <c:crosses val="autoZero"/>
        <c:auto val="1"/>
        <c:lblAlgn val="ctr"/>
        <c:lblOffset val="100"/>
        <c:noMultiLvlLbl val="0"/>
      </c:catAx>
      <c:valAx>
        <c:axId val="13398015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979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'4'!$H$32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'4'!$G$33:$G$44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'4'!$H$33:$H$44</c:f>
              <c:numCache>
                <c:formatCode>0.0,,"M"</c:formatCode>
                <c:ptCount val="12"/>
                <c:pt idx="0">
                  <c:v>2100000</c:v>
                </c:pt>
                <c:pt idx="1">
                  <c:v>1572000</c:v>
                </c:pt>
                <c:pt idx="2">
                  <c:v>2956000</c:v>
                </c:pt>
                <c:pt idx="3">
                  <c:v>2496000</c:v>
                </c:pt>
                <c:pt idx="4">
                  <c:v>1890000</c:v>
                </c:pt>
                <c:pt idx="5">
                  <c:v>1540000</c:v>
                </c:pt>
                <c:pt idx="6">
                  <c:v>3480000</c:v>
                </c:pt>
                <c:pt idx="7">
                  <c:v>1448000</c:v>
                </c:pt>
                <c:pt idx="8">
                  <c:v>2396000</c:v>
                </c:pt>
                <c:pt idx="9">
                  <c:v>2268000</c:v>
                </c:pt>
                <c:pt idx="10">
                  <c:v>3724000</c:v>
                </c:pt>
                <c:pt idx="11">
                  <c:v>2360000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5-476D-9E05-835267DC3D5F}"/>
            </c:ext>
          </c:extLst>
        </c:ser>
        <c:ser>
          <c:idx val="1"/>
          <c:order val="1"/>
          <c:tx>
            <c:strRef>
              <c:f>'4'!$I$32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'4'!$G$33:$G$44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'4'!$I$33:$I$44</c:f>
              <c:numCache>
                <c:formatCode>0.0,,"M"</c:formatCode>
                <c:ptCount val="12"/>
                <c:pt idx="0">
                  <c:v>1584000</c:v>
                </c:pt>
                <c:pt idx="1">
                  <c:v>864000</c:v>
                </c:pt>
                <c:pt idx="2">
                  <c:v>2172000</c:v>
                </c:pt>
                <c:pt idx="3">
                  <c:v>1992000</c:v>
                </c:pt>
                <c:pt idx="4">
                  <c:v>1040000</c:v>
                </c:pt>
                <c:pt idx="5">
                  <c:v>1320000</c:v>
                </c:pt>
                <c:pt idx="6">
                  <c:v>2340000</c:v>
                </c:pt>
                <c:pt idx="7">
                  <c:v>850000</c:v>
                </c:pt>
                <c:pt idx="8">
                  <c:v>2076000</c:v>
                </c:pt>
                <c:pt idx="9">
                  <c:v>1956000</c:v>
                </c:pt>
                <c:pt idx="10">
                  <c:v>3156000</c:v>
                </c:pt>
                <c:pt idx="11">
                  <c:v>1580000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5-476D-9E05-835267DC3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270880"/>
        <c:axId val="644271296"/>
      </c:lineChart>
      <c:catAx>
        <c:axId val="64427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71296"/>
        <c:crosses val="autoZero"/>
        <c:auto val="1"/>
        <c:lblAlgn val="ctr"/>
        <c:lblOffset val="100"/>
        <c:noMultiLvlLbl val="0"/>
      </c:catAx>
      <c:valAx>
        <c:axId val="644271296"/>
        <c:scaling>
          <c:orientation val="minMax"/>
          <c:min val="0"/>
        </c:scaling>
        <c:delete val="0"/>
        <c:axPos val="l"/>
        <c:numFmt formatCode="0.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V-2022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'6'!$A$3:$A$7</c15:sqref>
                  </c15:fullRef>
                </c:ext>
              </c:extLst>
              <c:f>'6'!$A$4:$A$7</c:f>
              <c:strCache>
                <c:ptCount val="4"/>
                <c:pt idx="0">
                  <c:v>Zone 1</c:v>
                </c:pt>
                <c:pt idx="1">
                  <c:v>Zone 2</c:v>
                </c:pt>
                <c:pt idx="2">
                  <c:v>Zone 3</c:v>
                </c:pt>
                <c:pt idx="3">
                  <c:v>Zone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'6'!$B$3:$B$7</c15:sqref>
                  </c15:fullRef>
                </c:ext>
              </c:extLst>
              <c:f>'6'!$B$4:$B$7</c:f>
              <c:numCache>
                <c:formatCode>0.0,,"M"</c:formatCode>
                <c:ptCount val="4"/>
                <c:pt idx="0">
                  <c:v>6770000</c:v>
                </c:pt>
                <c:pt idx="1">
                  <c:v>4024000</c:v>
                </c:pt>
                <c:pt idx="2">
                  <c:v>7882000</c:v>
                </c:pt>
                <c:pt idx="3">
                  <c:v>2254000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B-4A3D-BAB8-8E3B850A1D7D}"/>
            </c:ext>
          </c:extLst>
        </c:ser>
        <c:ser>
          <c:idx val="1"/>
          <c:order val="1"/>
          <c:tx>
            <c:v>V-2023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'6'!$A$3:$A$7</c15:sqref>
                  </c15:fullRef>
                </c:ext>
              </c:extLst>
              <c:f>'6'!$A$4:$A$7</c:f>
              <c:strCache>
                <c:ptCount val="4"/>
                <c:pt idx="0">
                  <c:v>Zone 1</c:v>
                </c:pt>
                <c:pt idx="1">
                  <c:v>Zone 2</c:v>
                </c:pt>
                <c:pt idx="2">
                  <c:v>Zone 3</c:v>
                </c:pt>
                <c:pt idx="3">
                  <c:v>Zone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'6'!$C$3:$C$7</c15:sqref>
                  </c15:fullRef>
                </c:ext>
              </c:extLst>
              <c:f>'6'!$C$4:$C$7</c:f>
              <c:numCache>
                <c:formatCode>0.0,,"M"</c:formatCode>
                <c:ptCount val="4"/>
                <c:pt idx="0">
                  <c:v>8760000</c:v>
                </c:pt>
                <c:pt idx="1">
                  <c:v>5352000</c:v>
                </c:pt>
                <c:pt idx="2">
                  <c:v>10340000</c:v>
                </c:pt>
                <c:pt idx="3">
                  <c:v>3778000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5B-4A3D-BAB8-8E3B850A1D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7411184"/>
        <c:axId val="1787412016"/>
      </c:barChart>
      <c:lineChart>
        <c:grouping val="standard"/>
        <c:varyColors val="0"/>
        <c:ser>
          <c:idx val="2"/>
          <c:order val="2"/>
          <c:tx>
            <c:v>Q-2022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'6'!$A$3:$A$7</c15:sqref>
                  </c15:fullRef>
                </c:ext>
              </c:extLst>
              <c:f>'6'!$A$4:$A$7</c:f>
              <c:strCache>
                <c:ptCount val="4"/>
                <c:pt idx="0">
                  <c:v>Zone 1</c:v>
                </c:pt>
                <c:pt idx="1">
                  <c:v>Zone 2</c:v>
                </c:pt>
                <c:pt idx="2">
                  <c:v>Zone 3</c:v>
                </c:pt>
                <c:pt idx="3">
                  <c:v>Zone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'6'!$D$3:$D$7</c15:sqref>
                  </c15:fullRef>
                </c:ext>
              </c:extLst>
              <c:f>'6'!$D$4:$D$7</c:f>
              <c:numCache>
                <c:formatCode>General</c:formatCode>
                <c:ptCount val="4"/>
                <c:pt idx="0">
                  <c:v>599</c:v>
                </c:pt>
                <c:pt idx="1">
                  <c:v>359</c:v>
                </c:pt>
                <c:pt idx="2">
                  <c:v>703</c:v>
                </c:pt>
                <c:pt idx="3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B-4A3D-BAB8-8E3B850A1D7D}"/>
            </c:ext>
          </c:extLst>
        </c:ser>
        <c:ser>
          <c:idx val="3"/>
          <c:order val="3"/>
          <c:tx>
            <c:v>Q-2023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'6'!$A$3:$A$7</c15:sqref>
                  </c15:fullRef>
                </c:ext>
              </c:extLst>
              <c:f>'6'!$A$4:$A$7</c:f>
              <c:strCache>
                <c:ptCount val="4"/>
                <c:pt idx="0">
                  <c:v>Zone 1</c:v>
                </c:pt>
                <c:pt idx="1">
                  <c:v>Zone 2</c:v>
                </c:pt>
                <c:pt idx="2">
                  <c:v>Zone 3</c:v>
                </c:pt>
                <c:pt idx="3">
                  <c:v>Zone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'6'!$E$3:$E$7</c15:sqref>
                  </c15:fullRef>
                </c:ext>
              </c:extLst>
              <c:f>'6'!$E$4:$E$7</c:f>
              <c:numCache>
                <c:formatCode>General</c:formatCode>
                <c:ptCount val="4"/>
                <c:pt idx="0">
                  <c:v>794</c:v>
                </c:pt>
                <c:pt idx="1">
                  <c:v>481</c:v>
                </c:pt>
                <c:pt idx="2">
                  <c:v>928</c:v>
                </c:pt>
                <c:pt idx="3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5B-4A3D-BAB8-8E3B850A1D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4284784"/>
        <c:axId val="1694284368"/>
      </c:lineChart>
      <c:catAx>
        <c:axId val="178741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12016"/>
        <c:crosses val="autoZero"/>
        <c:auto val="1"/>
        <c:lblAlgn val="ctr"/>
        <c:lblOffset val="100"/>
        <c:noMultiLvlLbl val="0"/>
      </c:catAx>
      <c:valAx>
        <c:axId val="1787412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7411184"/>
        <c:crosses val="autoZero"/>
        <c:crossBetween val="between"/>
      </c:valAx>
      <c:valAx>
        <c:axId val="16942843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94284784"/>
        <c:crosses val="max"/>
        <c:crossBetween val="between"/>
      </c:valAx>
      <c:catAx>
        <c:axId val="1694284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4284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9</xdr:row>
      <xdr:rowOff>144780</xdr:rowOff>
    </xdr:from>
    <xdr:to>
      <xdr:col>12</xdr:col>
      <xdr:colOff>259080</xdr:colOff>
      <xdr:row>11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81380D-9045-406F-A362-1B083041004E}"/>
            </a:ext>
          </a:extLst>
        </xdr:cNvPr>
        <xdr:cNvSpPr txBox="1"/>
      </xdr:nvSpPr>
      <xdr:spPr>
        <a:xfrm>
          <a:off x="243840" y="1805940"/>
          <a:ext cx="90220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Here, Zone 4  performed the best in both quantity and value. On the other hand, Zone 3 performed worst in Quantity, and Zone 1 in Values.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3</xdr:row>
      <xdr:rowOff>57150</xdr:rowOff>
    </xdr:from>
    <xdr:to>
      <xdr:col>16</xdr:col>
      <xdr:colOff>281940</xdr:colOff>
      <xdr:row>14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70B718-5BCB-4B4C-AA45-5EF5A744B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960120</xdr:colOff>
      <xdr:row>48</xdr:row>
      <xdr:rowOff>106680</xdr:rowOff>
    </xdr:from>
    <xdr:to>
      <xdr:col>12</xdr:col>
      <xdr:colOff>129540</xdr:colOff>
      <xdr:row>63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DED9D7-A31C-487A-8846-079726526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</xdr:colOff>
      <xdr:row>31</xdr:row>
      <xdr:rowOff>102870</xdr:rowOff>
    </xdr:from>
    <xdr:to>
      <xdr:col>17</xdr:col>
      <xdr:colOff>129540</xdr:colOff>
      <xdr:row>42</xdr:row>
      <xdr:rowOff>224790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1CD065-BFFB-4F44-B37B-380D007DE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655320</xdr:colOff>
      <xdr:row>5</xdr:row>
      <xdr:rowOff>152400</xdr:rowOff>
    </xdr:from>
    <xdr:to>
      <xdr:col>17</xdr:col>
      <xdr:colOff>426720</xdr:colOff>
      <xdr:row>25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901A89-3AF5-43C0-B59B-CFA6F4B81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441960</xdr:colOff>
      <xdr:row>3</xdr:row>
      <xdr:rowOff>15240</xdr:rowOff>
    </xdr:from>
    <xdr:to>
      <xdr:col>15</xdr:col>
      <xdr:colOff>236220</xdr:colOff>
      <xdr:row>4</xdr:row>
      <xdr:rowOff>83820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8EE907D-DC06-4734-842C-E9142B69551A}"/>
            </a:ext>
          </a:extLst>
        </xdr:cNvPr>
        <xdr:cNvSpPr txBox="1"/>
      </xdr:nvSpPr>
      <xdr:spPr>
        <a:xfrm>
          <a:off x="6720840" y="563880"/>
          <a:ext cx="34518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1"/>
          <a:r>
            <a:rPr lang="en-US" sz="1400" b="1"/>
            <a:t>Business Contribution Of the Zones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28</xdr:col>
      <xdr:colOff>144780</xdr:colOff>
      <xdr:row>23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42A008-268A-4A5D-A055-6F7622D5CC8B}"/>
            </a:ext>
          </a:extLst>
        </xdr:cNvPr>
        <xdr:cNvSpPr txBox="1"/>
      </xdr:nvSpPr>
      <xdr:spPr>
        <a:xfrm>
          <a:off x="0" y="7620"/>
          <a:ext cx="17213580" cy="435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800"/>
        </a:p>
        <a:p>
          <a:r>
            <a:rPr lang="en-US" sz="1800"/>
            <a:t>My observations from the datasets</a:t>
          </a:r>
          <a:r>
            <a:rPr lang="en-US" sz="1800" baseline="0"/>
            <a:t> </a:t>
          </a:r>
          <a:r>
            <a:rPr lang="en-US" sz="1800"/>
            <a:t>suggest that these factors could be reasons of any outlet's highest sales:</a:t>
          </a:r>
          <a:br>
            <a:rPr lang="en-US" sz="1800"/>
          </a:br>
          <a:br>
            <a:rPr lang="en-US" sz="1800"/>
          </a:br>
          <a:r>
            <a:rPr lang="en-US" sz="1800"/>
            <a:t>1.Location</a:t>
          </a:r>
          <a:r>
            <a:rPr lang="en-US" sz="1800" baseline="0"/>
            <a:t> and accessibility of the products.</a:t>
          </a:r>
        </a:p>
        <a:p>
          <a:r>
            <a:rPr lang="en-US" sz="1800" baseline="0"/>
            <a:t>2.</a:t>
          </a:r>
          <a:r>
            <a:rPr lang="en-US" sz="1800"/>
            <a:t>Sales quantity and revenue from the same zones may differ based on the level of customer service provided.</a:t>
          </a:r>
          <a:br>
            <a:rPr lang="en-US" sz="1800"/>
          </a:br>
          <a:r>
            <a:rPr lang="en-US" sz="1800" baseline="0"/>
            <a:t>3.</a:t>
          </a:r>
          <a:r>
            <a:rPr lang="en-US" sz="1800"/>
            <a:t>Different seasonal elements may influence the quantity and price of sales in various manners.</a:t>
          </a:r>
          <a:br>
            <a:rPr lang="en-US" sz="1800"/>
          </a:br>
          <a:br>
            <a:rPr lang="en-US" sz="1800"/>
          </a:br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54.770467129631" createdVersion="7" refreshedVersion="7" minRefreshableVersion="3" recordCount="23" xr:uid="{4BBAF103-ADBB-47B0-AF15-60DEF8E2AFA7}">
  <cacheSource type="worksheet">
    <worksheetSource ref="A3:AB26" sheet="2023"/>
  </cacheSource>
  <cacheFields count="28">
    <cacheField name="Zone" numFmtId="0">
      <sharedItems count="4">
        <s v="Zone 1"/>
        <s v="Zone 3"/>
        <s v="Zone 2"/>
        <s v="Zone 4"/>
      </sharedItems>
    </cacheField>
    <cacheField name="Outlet Name" numFmtId="41">
      <sharedItems count="23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U"/>
        <s v="V"/>
        <s v="X"/>
        <s v="W"/>
        <s v="Y"/>
        <s v="Z"/>
        <s v="AA"/>
      </sharedItems>
    </cacheField>
    <cacheField name="Jan" numFmtId="41">
      <sharedItems containsSemiMixedTypes="0" containsString="0" containsNumber="1" containsInteger="1" minValue="0" maxValue="45"/>
    </cacheField>
    <cacheField name="Feb" numFmtId="41">
      <sharedItems containsSemiMixedTypes="0" containsString="0" containsNumber="1" containsInteger="1" minValue="0" maxValue="34"/>
    </cacheField>
    <cacheField name="Mar" numFmtId="41">
      <sharedItems containsSemiMixedTypes="0" containsString="0" containsNumber="1" containsInteger="1" minValue="2" maxValue="53"/>
    </cacheField>
    <cacheField name="Apr" numFmtId="41">
      <sharedItems containsSemiMixedTypes="0" containsString="0" containsNumber="1" containsInteger="1" minValue="1" maxValue="47"/>
    </cacheField>
    <cacheField name="May" numFmtId="41">
      <sharedItems containsSemiMixedTypes="0" containsString="0" containsNumber="1" containsInteger="1" minValue="1" maxValue="32"/>
    </cacheField>
    <cacheField name="Jun" numFmtId="41">
      <sharedItems containsSemiMixedTypes="0" containsString="0" containsNumber="1" containsInteger="1" minValue="0" maxValue="41"/>
    </cacheField>
    <cacheField name="Jul" numFmtId="41">
      <sharedItems containsSemiMixedTypes="0" containsString="0" containsNumber="1" containsInteger="1" minValue="5" maxValue="38"/>
    </cacheField>
    <cacheField name="Aug" numFmtId="41">
      <sharedItems containsSemiMixedTypes="0" containsString="0" containsNumber="1" containsInteger="1" minValue="1" maxValue="18"/>
    </cacheField>
    <cacheField name="Sep" numFmtId="41">
      <sharedItems containsSemiMixedTypes="0" containsString="0" containsNumber="1" containsInteger="1" minValue="2" maxValue="40"/>
    </cacheField>
    <cacheField name="Oct" numFmtId="41">
      <sharedItems containsSemiMixedTypes="0" containsString="0" containsNumber="1" containsInteger="1" minValue="1" maxValue="25"/>
    </cacheField>
    <cacheField name="Nov" numFmtId="41">
      <sharedItems containsSemiMixedTypes="0" containsString="0" containsNumber="1" containsInteger="1" minValue="4" maxValue="40"/>
    </cacheField>
    <cacheField name="Dec" numFmtId="41">
      <sharedItems containsSemiMixedTypes="0" containsString="0" containsNumber="1" containsInteger="1" minValue="1" maxValue="28"/>
    </cacheField>
    <cacheField name="Total" numFmtId="41">
      <sharedItems containsSemiMixedTypes="0" containsString="0" containsNumber="1" containsInteger="1" minValue="40" maxValue="387"/>
    </cacheField>
    <cacheField name="Jan2" numFmtId="41">
      <sharedItems containsSemiMixedTypes="0" containsString="0" containsNumber="1" containsInteger="1" minValue="0" maxValue="540000"/>
    </cacheField>
    <cacheField name="Feb2" numFmtId="41">
      <sharedItems containsSemiMixedTypes="0" containsString="0" containsNumber="1" containsInteger="1" minValue="0" maxValue="408000"/>
    </cacheField>
    <cacheField name="Mar2" numFmtId="41">
      <sharedItems containsSemiMixedTypes="0" containsString="0" containsNumber="1" containsInteger="1" minValue="16000" maxValue="636000"/>
    </cacheField>
    <cacheField name="Apr2" numFmtId="41">
      <sharedItems containsSemiMixedTypes="0" containsString="0" containsNumber="1" containsInteger="1" minValue="12000" maxValue="564000"/>
    </cacheField>
    <cacheField name="May2" numFmtId="41">
      <sharedItems containsSemiMixedTypes="0" containsString="0" containsNumber="1" containsInteger="1" minValue="10000" maxValue="320000"/>
    </cacheField>
    <cacheField name="Jun2" numFmtId="41">
      <sharedItems containsSemiMixedTypes="0" containsString="0" containsNumber="1" containsInteger="1" minValue="0" maxValue="410000"/>
    </cacheField>
    <cacheField name="Jul2" numFmtId="41">
      <sharedItems containsSemiMixedTypes="0" containsString="0" containsNumber="1" containsInteger="1" minValue="40000" maxValue="380000"/>
    </cacheField>
    <cacheField name="Aug2" numFmtId="41">
      <sharedItems containsSemiMixedTypes="0" containsString="0" containsNumber="1" containsInteger="1" minValue="10000" maxValue="180000"/>
    </cacheField>
    <cacheField name="Sep2" numFmtId="41">
      <sharedItems containsSemiMixedTypes="0" containsString="0" containsNumber="1" containsInteger="1" minValue="24000" maxValue="480000"/>
    </cacheField>
    <cacheField name="Oct2" numFmtId="41">
      <sharedItems containsSemiMixedTypes="0" containsString="0" containsNumber="1" containsInteger="1" minValue="12000" maxValue="300000"/>
    </cacheField>
    <cacheField name="Nov2" numFmtId="41">
      <sharedItems containsSemiMixedTypes="0" containsString="0" containsNumber="1" containsInteger="1" minValue="40000" maxValue="480000"/>
    </cacheField>
    <cacheField name="Dec2" numFmtId="41">
      <sharedItems containsSemiMixedTypes="0" containsString="0" containsNumber="1" containsInteger="1" minValue="10000" maxValue="280000"/>
    </cacheField>
    <cacheField name="Total2" numFmtId="41">
      <sharedItems containsSemiMixedTypes="0" containsString="0" containsNumber="1" containsInteger="1" minValue="392000" maxValue="437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54.789114467596" createdVersion="7" refreshedVersion="7" minRefreshableVersion="3" recordCount="22" xr:uid="{C8C67B9A-B5E7-40B8-8297-68B0F455D68F}">
  <cacheSource type="worksheet">
    <worksheetSource ref="A3:AB25" sheet="2022"/>
  </cacheSource>
  <cacheFields count="28">
    <cacheField name="Zone" numFmtId="0">
      <sharedItems count="4">
        <s v="Zone 1"/>
        <s v="Zone 3"/>
        <s v="Zone 2"/>
        <s v="Zone 4"/>
      </sharedItems>
    </cacheField>
    <cacheField name="Outlet Name" numFmtId="41">
      <sharedItems count="22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U"/>
        <s v="V"/>
        <s v="X"/>
        <s v="W"/>
        <s v="Y"/>
        <s v="Z"/>
      </sharedItems>
    </cacheField>
    <cacheField name="Jan" numFmtId="41">
      <sharedItems containsSemiMixedTypes="0" containsString="0" containsNumber="1" containsInteger="1" minValue="0" maxValue="43"/>
    </cacheField>
    <cacheField name="Feb" numFmtId="41">
      <sharedItems containsSemiMixedTypes="0" containsString="0" containsNumber="1" containsInteger="1" minValue="0" maxValue="31"/>
    </cacheField>
    <cacheField name="Mar" numFmtId="41">
      <sharedItems containsSemiMixedTypes="0" containsString="0" containsNumber="1" containsInteger="1" minValue="0" maxValue="50"/>
    </cacheField>
    <cacheField name="Apr" numFmtId="41">
      <sharedItems containsSemiMixedTypes="0" containsString="0" containsNumber="1" containsInteger="1" minValue="0" maxValue="45"/>
    </cacheField>
    <cacheField name="May" numFmtId="41">
      <sharedItems containsSemiMixedTypes="0" containsString="0" containsNumber="1" containsInteger="1" minValue="0" maxValue="27"/>
    </cacheField>
    <cacheField name="Jun" numFmtId="41">
      <sharedItems containsSemiMixedTypes="0" containsString="0" containsNumber="1" containsInteger="1" minValue="0" maxValue="40"/>
    </cacheField>
    <cacheField name="Jul" numFmtId="41">
      <sharedItems containsSemiMixedTypes="0" containsString="0" containsNumber="1" containsInteger="1" minValue="1" maxValue="33"/>
    </cacheField>
    <cacheField name="Aug" numFmtId="41">
      <sharedItems containsSemiMixedTypes="0" containsString="0" containsNumber="1" containsInteger="1" minValue="0" maxValue="15"/>
    </cacheField>
    <cacheField name="Sep" numFmtId="41">
      <sharedItems containsSemiMixedTypes="0" containsString="0" containsNumber="1" containsInteger="1" minValue="1" maxValue="39"/>
    </cacheField>
    <cacheField name="Oct" numFmtId="41">
      <sharedItems containsSemiMixedTypes="0" containsString="0" containsNumber="1" containsInteger="1" minValue="0" maxValue="24"/>
    </cacheField>
    <cacheField name="Nov" numFmtId="41">
      <sharedItems containsSemiMixedTypes="0" containsString="0" containsNumber="1" containsInteger="1" minValue="2" maxValue="38"/>
    </cacheField>
    <cacheField name="Dec" numFmtId="41">
      <sharedItems containsSemiMixedTypes="0" containsString="0" containsNumber="1" containsInteger="1" minValue="0" maxValue="24"/>
    </cacheField>
    <cacheField name="Total" numFmtId="41">
      <sharedItems containsSemiMixedTypes="0" containsString="0" containsNumber="1" containsInteger="1" minValue="16" maxValue="355"/>
    </cacheField>
    <cacheField name="Jan2" numFmtId="41">
      <sharedItems containsSemiMixedTypes="0" containsString="0" containsNumber="1" containsInteger="1" minValue="0" maxValue="516000"/>
    </cacheField>
    <cacheField name="Feb2" numFmtId="41">
      <sharedItems containsSemiMixedTypes="0" containsString="0" containsNumber="1" containsInteger="1" minValue="0" maxValue="372000"/>
    </cacheField>
    <cacheField name="Mar2" numFmtId="41">
      <sharedItems containsSemiMixedTypes="0" containsString="0" containsNumber="1" containsInteger="1" minValue="0" maxValue="600000"/>
    </cacheField>
    <cacheField name="Apr2" numFmtId="41">
      <sharedItems containsSemiMixedTypes="0" containsString="0" containsNumber="1" containsInteger="1" minValue="0" maxValue="540000"/>
    </cacheField>
    <cacheField name="May2" numFmtId="41">
      <sharedItems containsSemiMixedTypes="0" containsString="0" containsNumber="1" containsInteger="1" minValue="0" maxValue="270000"/>
    </cacheField>
    <cacheField name="Jun2" numFmtId="41">
      <sharedItems containsSemiMixedTypes="0" containsString="0" containsNumber="1" containsInteger="1" minValue="0" maxValue="400000"/>
    </cacheField>
    <cacheField name="Jul2" numFmtId="41">
      <sharedItems containsSemiMixedTypes="0" containsString="0" containsNumber="1" containsInteger="1" minValue="10000" maxValue="330000"/>
    </cacheField>
    <cacheField name="Aug2" numFmtId="41">
      <sharedItems containsSemiMixedTypes="0" containsString="0" containsNumber="1" containsInteger="1" minValue="0" maxValue="150000"/>
    </cacheField>
    <cacheField name="Sep2" numFmtId="41">
      <sharedItems containsSemiMixedTypes="0" containsString="0" containsNumber="1" containsInteger="1" minValue="12000" maxValue="468000"/>
    </cacheField>
    <cacheField name="Oct2" numFmtId="41">
      <sharedItems containsSemiMixedTypes="0" containsString="0" containsNumber="1" containsInteger="1" minValue="0" maxValue="288000"/>
    </cacheField>
    <cacheField name="Nov2" numFmtId="41">
      <sharedItems containsSemiMixedTypes="0" containsString="0" containsNumber="1" containsInteger="1" minValue="24000" maxValue="456000"/>
    </cacheField>
    <cacheField name="Dec2" numFmtId="41">
      <sharedItems containsSemiMixedTypes="0" containsString="0" containsNumber="1" containsInteger="1" minValue="0" maxValue="240000"/>
    </cacheField>
    <cacheField name="Total2" numFmtId="41">
      <sharedItems containsSemiMixedTypes="0" containsString="0" containsNumber="1" containsInteger="1" minValue="170000" maxValue="402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n v="13"/>
    <n v="34"/>
    <n v="53"/>
    <n v="47"/>
    <n v="32"/>
    <n v="41"/>
    <n v="16"/>
    <n v="18"/>
    <n v="40"/>
    <n v="25"/>
    <n v="40"/>
    <n v="28"/>
    <n v="387"/>
    <n v="156000"/>
    <n v="408000"/>
    <n v="636000"/>
    <n v="564000"/>
    <n v="320000"/>
    <n v="410000"/>
    <n v="160000"/>
    <n v="180000"/>
    <n v="480000"/>
    <n v="300000"/>
    <n v="480000"/>
    <n v="280000"/>
    <n v="4374000"/>
  </r>
  <r>
    <x v="1"/>
    <x v="1"/>
    <n v="9"/>
    <n v="5"/>
    <n v="26"/>
    <n v="25"/>
    <n v="24"/>
    <n v="15"/>
    <n v="33"/>
    <n v="11"/>
    <n v="10"/>
    <n v="17"/>
    <n v="27"/>
    <n v="27"/>
    <n v="229"/>
    <n v="108000"/>
    <n v="60000"/>
    <n v="312000"/>
    <n v="300000"/>
    <n v="240000"/>
    <n v="150000"/>
    <n v="330000"/>
    <n v="110000"/>
    <n v="120000"/>
    <n v="204000"/>
    <n v="324000"/>
    <n v="270000"/>
    <n v="2528000"/>
  </r>
  <r>
    <x v="2"/>
    <x v="2"/>
    <n v="12"/>
    <n v="11"/>
    <n v="21"/>
    <n v="17"/>
    <n v="25"/>
    <n v="10"/>
    <n v="38"/>
    <n v="10"/>
    <n v="9"/>
    <n v="15"/>
    <n v="14"/>
    <n v="16"/>
    <n v="198"/>
    <n v="144000"/>
    <n v="132000"/>
    <n v="252000"/>
    <n v="204000"/>
    <n v="250000"/>
    <n v="100000"/>
    <n v="380000"/>
    <n v="100000"/>
    <n v="108000"/>
    <n v="180000"/>
    <n v="168000"/>
    <n v="160000"/>
    <n v="2178000"/>
  </r>
  <r>
    <x v="1"/>
    <x v="3"/>
    <n v="45"/>
    <n v="11"/>
    <n v="10"/>
    <n v="1"/>
    <n v="8"/>
    <n v="12"/>
    <n v="32"/>
    <n v="13"/>
    <n v="18"/>
    <n v="20"/>
    <n v="30"/>
    <n v="18"/>
    <n v="218"/>
    <n v="540000"/>
    <n v="132000"/>
    <n v="120000"/>
    <n v="12000"/>
    <n v="80000"/>
    <n v="120000"/>
    <n v="320000"/>
    <n v="130000"/>
    <n v="216000"/>
    <n v="240000"/>
    <n v="360000"/>
    <n v="180000"/>
    <n v="2450000"/>
  </r>
  <r>
    <x v="0"/>
    <x v="4"/>
    <n v="7"/>
    <n v="4"/>
    <n v="9"/>
    <n v="11"/>
    <n v="9"/>
    <n v="11"/>
    <n v="21"/>
    <n v="6"/>
    <n v="9"/>
    <n v="9"/>
    <n v="27"/>
    <n v="16"/>
    <n v="139"/>
    <n v="84000"/>
    <n v="48000"/>
    <n v="108000"/>
    <n v="132000"/>
    <n v="90000"/>
    <n v="110000"/>
    <n v="210000"/>
    <n v="60000"/>
    <n v="108000"/>
    <n v="108000"/>
    <n v="324000"/>
    <n v="160000"/>
    <n v="1542000"/>
  </r>
  <r>
    <x v="1"/>
    <x v="5"/>
    <n v="9"/>
    <n v="5"/>
    <n v="19"/>
    <n v="13"/>
    <n v="18"/>
    <n v="6"/>
    <n v="19"/>
    <n v="4"/>
    <n v="5"/>
    <n v="9"/>
    <n v="8"/>
    <n v="8"/>
    <n v="123"/>
    <n v="108000"/>
    <n v="60000"/>
    <n v="228000"/>
    <n v="156000"/>
    <n v="180000"/>
    <n v="60000"/>
    <n v="190000"/>
    <n v="40000"/>
    <n v="60000"/>
    <n v="108000"/>
    <n v="96000"/>
    <n v="80000"/>
    <n v="1366000"/>
  </r>
  <r>
    <x v="2"/>
    <x v="6"/>
    <n v="5"/>
    <n v="4"/>
    <n v="9"/>
    <n v="12"/>
    <n v="2"/>
    <n v="1"/>
    <n v="19"/>
    <n v="12"/>
    <n v="8"/>
    <n v="5"/>
    <n v="24"/>
    <n v="15"/>
    <n v="116"/>
    <n v="60000"/>
    <n v="48000"/>
    <n v="108000"/>
    <n v="144000"/>
    <n v="20000"/>
    <n v="10000"/>
    <n v="190000"/>
    <n v="120000"/>
    <n v="96000"/>
    <n v="60000"/>
    <n v="288000"/>
    <n v="150000"/>
    <n v="1294000"/>
  </r>
  <r>
    <x v="1"/>
    <x v="7"/>
    <n v="5"/>
    <n v="4"/>
    <n v="12"/>
    <n v="15"/>
    <n v="9"/>
    <n v="7"/>
    <n v="18"/>
    <n v="2"/>
    <n v="5"/>
    <n v="5"/>
    <n v="15"/>
    <n v="9"/>
    <n v="106"/>
    <n v="60000"/>
    <n v="48000"/>
    <n v="144000"/>
    <n v="180000"/>
    <n v="90000"/>
    <n v="70000"/>
    <n v="180000"/>
    <n v="20000"/>
    <n v="60000"/>
    <n v="60000"/>
    <n v="180000"/>
    <n v="90000"/>
    <n v="1182000"/>
  </r>
  <r>
    <x v="0"/>
    <x v="8"/>
    <n v="6"/>
    <n v="5"/>
    <n v="14"/>
    <n v="9"/>
    <n v="8"/>
    <n v="3"/>
    <n v="14"/>
    <n v="6"/>
    <n v="6"/>
    <n v="4"/>
    <n v="12"/>
    <n v="13"/>
    <n v="100"/>
    <n v="72000"/>
    <n v="60000"/>
    <n v="168000"/>
    <n v="108000"/>
    <n v="80000"/>
    <n v="30000"/>
    <n v="140000"/>
    <n v="60000"/>
    <n v="72000"/>
    <n v="48000"/>
    <n v="144000"/>
    <n v="130000"/>
    <n v="1112000"/>
  </r>
  <r>
    <x v="3"/>
    <x v="9"/>
    <n v="4"/>
    <n v="4"/>
    <n v="11"/>
    <n v="9"/>
    <n v="3"/>
    <n v="1"/>
    <n v="19"/>
    <n v="7"/>
    <n v="7"/>
    <n v="6"/>
    <n v="17"/>
    <n v="7"/>
    <n v="95"/>
    <n v="48000"/>
    <n v="48000"/>
    <n v="132000"/>
    <n v="108000"/>
    <n v="30000"/>
    <n v="10000"/>
    <n v="190000"/>
    <n v="70000"/>
    <n v="84000"/>
    <n v="72000"/>
    <n v="204000"/>
    <n v="70000"/>
    <n v="1066000"/>
  </r>
  <r>
    <x v="2"/>
    <x v="10"/>
    <n v="2"/>
    <n v="4"/>
    <n v="2"/>
    <n v="1"/>
    <n v="5"/>
    <n v="6"/>
    <n v="9"/>
    <n v="3"/>
    <n v="20"/>
    <n v="10"/>
    <n v="18"/>
    <n v="14"/>
    <n v="94"/>
    <n v="24000"/>
    <n v="48000"/>
    <n v="24000"/>
    <n v="12000"/>
    <n v="50000"/>
    <n v="60000"/>
    <n v="90000"/>
    <n v="30000"/>
    <n v="240000"/>
    <n v="120000"/>
    <n v="216000"/>
    <n v="140000"/>
    <n v="1054000"/>
  </r>
  <r>
    <x v="1"/>
    <x v="11"/>
    <n v="7"/>
    <n v="1"/>
    <n v="8"/>
    <n v="5"/>
    <n v="7"/>
    <n v="5"/>
    <n v="13"/>
    <n v="8"/>
    <n v="10"/>
    <n v="9"/>
    <n v="6"/>
    <n v="7"/>
    <n v="86"/>
    <n v="84000"/>
    <n v="12000"/>
    <n v="96000"/>
    <n v="60000"/>
    <n v="70000"/>
    <n v="50000"/>
    <n v="130000"/>
    <n v="80000"/>
    <n v="120000"/>
    <n v="108000"/>
    <n v="72000"/>
    <n v="70000"/>
    <n v="952000"/>
  </r>
  <r>
    <x v="3"/>
    <x v="12"/>
    <n v="4"/>
    <n v="5"/>
    <n v="2"/>
    <n v="4"/>
    <n v="6"/>
    <n v="3"/>
    <n v="10"/>
    <n v="5"/>
    <n v="4"/>
    <n v="8"/>
    <n v="9"/>
    <n v="10"/>
    <n v="70"/>
    <n v="48000"/>
    <n v="60000"/>
    <n v="24000"/>
    <n v="48000"/>
    <n v="60000"/>
    <n v="30000"/>
    <n v="100000"/>
    <n v="50000"/>
    <n v="48000"/>
    <n v="96000"/>
    <n v="108000"/>
    <n v="100000"/>
    <n v="772000"/>
  </r>
  <r>
    <x v="2"/>
    <x v="13"/>
    <n v="9"/>
    <n v="5"/>
    <n v="5"/>
    <n v="11"/>
    <n v="5"/>
    <n v="2"/>
    <n v="7"/>
    <n v="3"/>
    <n v="9"/>
    <n v="3"/>
    <n v="6"/>
    <n v="8"/>
    <n v="73"/>
    <n v="108000"/>
    <n v="60000"/>
    <n v="60000"/>
    <n v="132000"/>
    <n v="50000"/>
    <n v="20000"/>
    <n v="70000"/>
    <n v="30000"/>
    <n v="108000"/>
    <n v="36000"/>
    <n v="72000"/>
    <n v="80000"/>
    <n v="826000"/>
  </r>
  <r>
    <x v="3"/>
    <x v="14"/>
    <n v="2"/>
    <n v="6"/>
    <n v="4"/>
    <n v="3"/>
    <n v="5"/>
    <n v="6"/>
    <n v="12"/>
    <n v="3"/>
    <n v="6"/>
    <n v="1"/>
    <n v="11"/>
    <n v="5"/>
    <n v="64"/>
    <n v="24000"/>
    <n v="72000"/>
    <n v="48000"/>
    <n v="36000"/>
    <n v="50000"/>
    <n v="60000"/>
    <n v="120000"/>
    <n v="30000"/>
    <n v="72000"/>
    <n v="12000"/>
    <n v="132000"/>
    <n v="50000"/>
    <n v="706000"/>
  </r>
  <r>
    <x v="1"/>
    <x v="15"/>
    <n v="5"/>
    <n v="4"/>
    <n v="9"/>
    <n v="1"/>
    <n v="4"/>
    <n v="1"/>
    <n v="6"/>
    <n v="2"/>
    <n v="6"/>
    <n v="16"/>
    <n v="6"/>
    <n v="5"/>
    <n v="65"/>
    <n v="60000"/>
    <n v="48000"/>
    <n v="108000"/>
    <n v="12000"/>
    <n v="40000"/>
    <n v="10000"/>
    <n v="60000"/>
    <n v="20000"/>
    <n v="72000"/>
    <n v="192000"/>
    <n v="72000"/>
    <n v="50000"/>
    <n v="744000"/>
  </r>
  <r>
    <x v="3"/>
    <x v="16"/>
    <n v="7"/>
    <n v="3"/>
    <n v="6"/>
    <n v="3"/>
    <n v="2"/>
    <n v="9"/>
    <n v="13"/>
    <n v="5"/>
    <n v="4"/>
    <n v="3"/>
    <n v="4"/>
    <n v="7"/>
    <n v="66"/>
    <n v="84000"/>
    <n v="36000"/>
    <n v="72000"/>
    <n v="36000"/>
    <n v="20000"/>
    <n v="90000"/>
    <n v="130000"/>
    <n v="50000"/>
    <n v="48000"/>
    <n v="36000"/>
    <n v="48000"/>
    <n v="70000"/>
    <n v="720000"/>
  </r>
  <r>
    <x v="0"/>
    <x v="17"/>
    <n v="11"/>
    <n v="2"/>
    <n v="10"/>
    <n v="7"/>
    <n v="5"/>
    <n v="0"/>
    <n v="9"/>
    <n v="4"/>
    <n v="2"/>
    <n v="4"/>
    <n v="7"/>
    <n v="4"/>
    <n v="65"/>
    <n v="132000"/>
    <n v="24000"/>
    <n v="120000"/>
    <n v="84000"/>
    <n v="50000"/>
    <n v="0"/>
    <n v="90000"/>
    <n v="40000"/>
    <n v="24000"/>
    <n v="48000"/>
    <n v="84000"/>
    <n v="40000"/>
    <n v="736000"/>
  </r>
  <r>
    <x v="1"/>
    <x v="18"/>
    <n v="7"/>
    <n v="9"/>
    <n v="5"/>
    <n v="3"/>
    <n v="3"/>
    <n v="0"/>
    <n v="13"/>
    <n v="5"/>
    <n v="3"/>
    <n v="6"/>
    <n v="6"/>
    <n v="1"/>
    <n v="61"/>
    <n v="84000"/>
    <n v="108000"/>
    <n v="60000"/>
    <n v="36000"/>
    <n v="30000"/>
    <n v="0"/>
    <n v="130000"/>
    <n v="50000"/>
    <n v="36000"/>
    <n v="72000"/>
    <n v="72000"/>
    <n v="10000"/>
    <n v="688000"/>
  </r>
  <r>
    <x v="3"/>
    <x v="19"/>
    <n v="3"/>
    <n v="1"/>
    <n v="3"/>
    <n v="4"/>
    <n v="2"/>
    <n v="3"/>
    <n v="6"/>
    <n v="1"/>
    <n v="3"/>
    <n v="3"/>
    <n v="10"/>
    <n v="7"/>
    <n v="46"/>
    <n v="36000"/>
    <n v="12000"/>
    <n v="36000"/>
    <n v="48000"/>
    <n v="20000"/>
    <n v="30000"/>
    <n v="60000"/>
    <n v="10000"/>
    <n v="36000"/>
    <n v="36000"/>
    <n v="120000"/>
    <n v="70000"/>
    <n v="514000"/>
  </r>
  <r>
    <x v="0"/>
    <x v="20"/>
    <n v="2"/>
    <n v="3"/>
    <n v="4"/>
    <n v="4"/>
    <n v="1"/>
    <n v="3"/>
    <n v="10"/>
    <n v="5"/>
    <n v="7"/>
    <n v="6"/>
    <n v="6"/>
    <n v="3"/>
    <n v="54"/>
    <n v="24000"/>
    <n v="36000"/>
    <n v="48000"/>
    <n v="48000"/>
    <n v="10000"/>
    <n v="30000"/>
    <n v="100000"/>
    <n v="50000"/>
    <n v="84000"/>
    <n v="72000"/>
    <n v="72000"/>
    <n v="30000"/>
    <n v="604000"/>
  </r>
  <r>
    <x v="1"/>
    <x v="21"/>
    <n v="1"/>
    <n v="1"/>
    <n v="3"/>
    <n v="1"/>
    <n v="2"/>
    <n v="5"/>
    <n v="7"/>
    <n v="7"/>
    <n v="4"/>
    <n v="1"/>
    <n v="4"/>
    <n v="4"/>
    <n v="40"/>
    <n v="12000"/>
    <n v="12000"/>
    <n v="36000"/>
    <n v="12000"/>
    <n v="20000"/>
    <n v="50000"/>
    <n v="70000"/>
    <n v="70000"/>
    <n v="48000"/>
    <n v="12000"/>
    <n v="48000"/>
    <n v="40000"/>
    <n v="430000"/>
  </r>
  <r>
    <x v="0"/>
    <x v="22"/>
    <n v="0"/>
    <n v="0"/>
    <n v="2"/>
    <n v="3"/>
    <n v="5"/>
    <n v="5"/>
    <n v="5"/>
    <n v="6"/>
    <n v="7"/>
    <n v="6"/>
    <n v="5"/>
    <n v="5"/>
    <n v="49"/>
    <n v="0"/>
    <n v="0"/>
    <n v="16000"/>
    <n v="24000"/>
    <n v="40000"/>
    <n v="40000"/>
    <n v="40000"/>
    <n v="48000"/>
    <n v="56000"/>
    <n v="48000"/>
    <n v="40000"/>
    <n v="40000"/>
    <n v="392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11"/>
    <n v="31"/>
    <n v="50"/>
    <n v="45"/>
    <n v="27"/>
    <n v="40"/>
    <n v="11"/>
    <n v="15"/>
    <n v="39"/>
    <n v="24"/>
    <n v="38"/>
    <n v="24"/>
    <n v="355"/>
    <n v="132000"/>
    <n v="372000"/>
    <n v="600000"/>
    <n v="540000"/>
    <n v="270000"/>
    <n v="400000"/>
    <n v="110000"/>
    <n v="150000"/>
    <n v="468000"/>
    <n v="288000"/>
    <n v="456000"/>
    <n v="240000"/>
    <n v="4026000"/>
  </r>
  <r>
    <x v="1"/>
    <x v="1"/>
    <n v="7"/>
    <n v="2"/>
    <n v="23"/>
    <n v="23"/>
    <n v="19"/>
    <n v="14"/>
    <n v="28"/>
    <n v="8"/>
    <n v="9"/>
    <n v="16"/>
    <n v="25"/>
    <n v="23"/>
    <n v="197"/>
    <n v="84000"/>
    <n v="24000"/>
    <n v="276000"/>
    <n v="276000"/>
    <n v="190000"/>
    <n v="140000"/>
    <n v="280000"/>
    <n v="80000"/>
    <n v="108000"/>
    <n v="192000"/>
    <n v="300000"/>
    <n v="230000"/>
    <n v="2180000"/>
  </r>
  <r>
    <x v="2"/>
    <x v="2"/>
    <n v="10"/>
    <n v="8"/>
    <n v="18"/>
    <n v="15"/>
    <n v="20"/>
    <n v="9"/>
    <n v="33"/>
    <n v="7"/>
    <n v="8"/>
    <n v="14"/>
    <n v="12"/>
    <n v="12"/>
    <n v="166"/>
    <n v="120000"/>
    <n v="96000"/>
    <n v="216000"/>
    <n v="180000"/>
    <n v="200000"/>
    <n v="90000"/>
    <n v="330000"/>
    <n v="70000"/>
    <n v="96000"/>
    <n v="168000"/>
    <n v="144000"/>
    <n v="120000"/>
    <n v="1830000"/>
  </r>
  <r>
    <x v="1"/>
    <x v="3"/>
    <n v="43"/>
    <n v="8"/>
    <n v="7"/>
    <n v="0"/>
    <n v="3"/>
    <n v="11"/>
    <n v="27"/>
    <n v="10"/>
    <n v="17"/>
    <n v="19"/>
    <n v="28"/>
    <n v="14"/>
    <n v="187"/>
    <n v="516000"/>
    <n v="96000"/>
    <n v="84000"/>
    <n v="0"/>
    <n v="30000"/>
    <n v="110000"/>
    <n v="270000"/>
    <n v="100000"/>
    <n v="204000"/>
    <n v="228000"/>
    <n v="336000"/>
    <n v="140000"/>
    <n v="2114000"/>
  </r>
  <r>
    <x v="0"/>
    <x v="4"/>
    <n v="5"/>
    <n v="1"/>
    <n v="6"/>
    <n v="9"/>
    <n v="4"/>
    <n v="10"/>
    <n v="16"/>
    <n v="3"/>
    <n v="8"/>
    <n v="8"/>
    <n v="25"/>
    <n v="12"/>
    <n v="107"/>
    <n v="60000"/>
    <n v="12000"/>
    <n v="72000"/>
    <n v="108000"/>
    <n v="40000"/>
    <n v="100000"/>
    <n v="160000"/>
    <n v="30000"/>
    <n v="96000"/>
    <n v="96000"/>
    <n v="300000"/>
    <n v="120000"/>
    <n v="1194000"/>
  </r>
  <r>
    <x v="1"/>
    <x v="5"/>
    <n v="7"/>
    <n v="2"/>
    <n v="16"/>
    <n v="11"/>
    <n v="13"/>
    <n v="5"/>
    <n v="14"/>
    <n v="1"/>
    <n v="4"/>
    <n v="8"/>
    <n v="6"/>
    <n v="4"/>
    <n v="91"/>
    <n v="84000"/>
    <n v="24000"/>
    <n v="192000"/>
    <n v="132000"/>
    <n v="130000"/>
    <n v="50000"/>
    <n v="140000"/>
    <n v="10000"/>
    <n v="48000"/>
    <n v="96000"/>
    <n v="72000"/>
    <n v="40000"/>
    <n v="1018000"/>
  </r>
  <r>
    <x v="2"/>
    <x v="6"/>
    <n v="3"/>
    <n v="1"/>
    <n v="6"/>
    <n v="10"/>
    <n v="1"/>
    <n v="0"/>
    <n v="14"/>
    <n v="9"/>
    <n v="7"/>
    <n v="4"/>
    <n v="22"/>
    <n v="11"/>
    <n v="88"/>
    <n v="36000"/>
    <n v="12000"/>
    <n v="72000"/>
    <n v="120000"/>
    <n v="10000"/>
    <n v="0"/>
    <n v="140000"/>
    <n v="90000"/>
    <n v="84000"/>
    <n v="48000"/>
    <n v="264000"/>
    <n v="110000"/>
    <n v="986000"/>
  </r>
  <r>
    <x v="1"/>
    <x v="7"/>
    <n v="3"/>
    <n v="1"/>
    <n v="9"/>
    <n v="13"/>
    <n v="4"/>
    <n v="6"/>
    <n v="13"/>
    <n v="1"/>
    <n v="4"/>
    <n v="4"/>
    <n v="13"/>
    <n v="5"/>
    <n v="76"/>
    <n v="36000"/>
    <n v="12000"/>
    <n v="108000"/>
    <n v="156000"/>
    <n v="40000"/>
    <n v="60000"/>
    <n v="130000"/>
    <n v="10000"/>
    <n v="48000"/>
    <n v="48000"/>
    <n v="156000"/>
    <n v="50000"/>
    <n v="854000"/>
  </r>
  <r>
    <x v="0"/>
    <x v="8"/>
    <n v="4"/>
    <n v="2"/>
    <n v="11"/>
    <n v="7"/>
    <n v="3"/>
    <n v="2"/>
    <n v="9"/>
    <n v="3"/>
    <n v="5"/>
    <n v="3"/>
    <n v="10"/>
    <n v="9"/>
    <n v="68"/>
    <n v="48000"/>
    <n v="24000"/>
    <n v="132000"/>
    <n v="84000"/>
    <n v="30000"/>
    <n v="20000"/>
    <n v="90000"/>
    <n v="30000"/>
    <n v="60000"/>
    <n v="36000"/>
    <n v="120000"/>
    <n v="90000"/>
    <n v="764000"/>
  </r>
  <r>
    <x v="3"/>
    <x v="9"/>
    <n v="2"/>
    <n v="1"/>
    <n v="8"/>
    <n v="7"/>
    <n v="1"/>
    <n v="0"/>
    <n v="14"/>
    <n v="4"/>
    <n v="6"/>
    <n v="5"/>
    <n v="15"/>
    <n v="3"/>
    <n v="66"/>
    <n v="24000"/>
    <n v="12000"/>
    <n v="96000"/>
    <n v="84000"/>
    <n v="10000"/>
    <n v="0"/>
    <n v="140000"/>
    <n v="40000"/>
    <n v="72000"/>
    <n v="60000"/>
    <n v="180000"/>
    <n v="30000"/>
    <n v="748000"/>
  </r>
  <r>
    <x v="2"/>
    <x v="10"/>
    <n v="0"/>
    <n v="1"/>
    <n v="0"/>
    <n v="0"/>
    <n v="0"/>
    <n v="5"/>
    <n v="4"/>
    <n v="0"/>
    <n v="19"/>
    <n v="9"/>
    <n v="16"/>
    <n v="10"/>
    <n v="64"/>
    <n v="0"/>
    <n v="12000"/>
    <n v="0"/>
    <n v="0"/>
    <n v="0"/>
    <n v="50000"/>
    <n v="40000"/>
    <n v="0"/>
    <n v="228000"/>
    <n v="108000"/>
    <n v="192000"/>
    <n v="100000"/>
    <n v="730000"/>
  </r>
  <r>
    <x v="1"/>
    <x v="11"/>
    <n v="5"/>
    <n v="0"/>
    <n v="5"/>
    <n v="3"/>
    <n v="2"/>
    <n v="4"/>
    <n v="8"/>
    <n v="5"/>
    <n v="9"/>
    <n v="8"/>
    <n v="4"/>
    <n v="3"/>
    <n v="56"/>
    <n v="60000"/>
    <n v="0"/>
    <n v="60000"/>
    <n v="36000"/>
    <n v="20000"/>
    <n v="40000"/>
    <n v="80000"/>
    <n v="50000"/>
    <n v="108000"/>
    <n v="96000"/>
    <n v="48000"/>
    <n v="30000"/>
    <n v="628000"/>
  </r>
  <r>
    <x v="3"/>
    <x v="12"/>
    <n v="2"/>
    <n v="2"/>
    <n v="0"/>
    <n v="2"/>
    <n v="1"/>
    <n v="2"/>
    <n v="5"/>
    <n v="2"/>
    <n v="3"/>
    <n v="7"/>
    <n v="7"/>
    <n v="6"/>
    <n v="39"/>
    <n v="24000"/>
    <n v="24000"/>
    <n v="0"/>
    <n v="24000"/>
    <n v="10000"/>
    <n v="20000"/>
    <n v="50000"/>
    <n v="20000"/>
    <n v="36000"/>
    <n v="84000"/>
    <n v="84000"/>
    <n v="60000"/>
    <n v="436000"/>
  </r>
  <r>
    <x v="2"/>
    <x v="13"/>
    <n v="7"/>
    <n v="2"/>
    <n v="2"/>
    <n v="9"/>
    <n v="0"/>
    <n v="1"/>
    <n v="2"/>
    <n v="0"/>
    <n v="8"/>
    <n v="2"/>
    <n v="4"/>
    <n v="4"/>
    <n v="41"/>
    <n v="84000"/>
    <n v="24000"/>
    <n v="24000"/>
    <n v="108000"/>
    <n v="0"/>
    <n v="10000"/>
    <n v="20000"/>
    <n v="0"/>
    <n v="96000"/>
    <n v="24000"/>
    <n v="48000"/>
    <n v="40000"/>
    <n v="478000"/>
  </r>
  <r>
    <x v="3"/>
    <x v="14"/>
    <n v="0"/>
    <n v="3"/>
    <n v="1"/>
    <n v="1"/>
    <n v="0"/>
    <n v="5"/>
    <n v="7"/>
    <n v="0"/>
    <n v="5"/>
    <n v="0"/>
    <n v="9"/>
    <n v="1"/>
    <n v="32"/>
    <n v="0"/>
    <n v="36000"/>
    <n v="12000"/>
    <n v="12000"/>
    <n v="0"/>
    <n v="50000"/>
    <n v="70000"/>
    <n v="0"/>
    <n v="60000"/>
    <n v="0"/>
    <n v="108000"/>
    <n v="10000"/>
    <n v="358000"/>
  </r>
  <r>
    <x v="1"/>
    <x v="15"/>
    <n v="3"/>
    <n v="1"/>
    <n v="6"/>
    <n v="0"/>
    <n v="1"/>
    <n v="0"/>
    <n v="1"/>
    <n v="1"/>
    <n v="5"/>
    <n v="15"/>
    <n v="4"/>
    <n v="1"/>
    <n v="38"/>
    <n v="36000"/>
    <n v="12000"/>
    <n v="72000"/>
    <n v="0"/>
    <n v="10000"/>
    <n v="0"/>
    <n v="10000"/>
    <n v="10000"/>
    <n v="60000"/>
    <n v="180000"/>
    <n v="48000"/>
    <n v="10000"/>
    <n v="448000"/>
  </r>
  <r>
    <x v="3"/>
    <x v="16"/>
    <n v="5"/>
    <n v="0"/>
    <n v="3"/>
    <n v="1"/>
    <n v="1"/>
    <n v="8"/>
    <n v="8"/>
    <n v="2"/>
    <n v="3"/>
    <n v="2"/>
    <n v="2"/>
    <n v="3"/>
    <n v="38"/>
    <n v="60000"/>
    <n v="0"/>
    <n v="36000"/>
    <n v="12000"/>
    <n v="10000"/>
    <n v="80000"/>
    <n v="80000"/>
    <n v="20000"/>
    <n v="36000"/>
    <n v="24000"/>
    <n v="24000"/>
    <n v="30000"/>
    <n v="412000"/>
  </r>
  <r>
    <x v="0"/>
    <x v="17"/>
    <n v="9"/>
    <n v="0"/>
    <n v="7"/>
    <n v="5"/>
    <n v="0"/>
    <n v="1"/>
    <n v="4"/>
    <n v="1"/>
    <n v="1"/>
    <n v="3"/>
    <n v="5"/>
    <n v="0"/>
    <n v="36"/>
    <n v="108000"/>
    <n v="0"/>
    <n v="84000"/>
    <n v="60000"/>
    <n v="0"/>
    <n v="10000"/>
    <n v="40000"/>
    <n v="10000"/>
    <n v="12000"/>
    <n v="36000"/>
    <n v="60000"/>
    <n v="0"/>
    <n v="420000"/>
  </r>
  <r>
    <x v="1"/>
    <x v="18"/>
    <n v="5"/>
    <n v="6"/>
    <n v="2"/>
    <n v="1"/>
    <n v="1"/>
    <n v="1"/>
    <n v="8"/>
    <n v="2"/>
    <n v="2"/>
    <n v="5"/>
    <n v="4"/>
    <n v="5"/>
    <n v="42"/>
    <n v="60000"/>
    <n v="72000"/>
    <n v="24000"/>
    <n v="12000"/>
    <n v="10000"/>
    <n v="10000"/>
    <n v="80000"/>
    <n v="20000"/>
    <n v="24000"/>
    <n v="60000"/>
    <n v="48000"/>
    <n v="50000"/>
    <n v="470000"/>
  </r>
  <r>
    <x v="3"/>
    <x v="19"/>
    <n v="1"/>
    <n v="0"/>
    <n v="0"/>
    <n v="2"/>
    <n v="1"/>
    <n v="2"/>
    <n v="1"/>
    <n v="5"/>
    <n v="2"/>
    <n v="2"/>
    <n v="8"/>
    <n v="3"/>
    <n v="27"/>
    <n v="12000"/>
    <n v="0"/>
    <n v="0"/>
    <n v="24000"/>
    <n v="10000"/>
    <n v="20000"/>
    <n v="10000"/>
    <n v="50000"/>
    <n v="24000"/>
    <n v="24000"/>
    <n v="96000"/>
    <n v="30000"/>
    <n v="300000"/>
  </r>
  <r>
    <x v="0"/>
    <x v="20"/>
    <n v="0"/>
    <n v="0"/>
    <n v="1"/>
    <n v="2"/>
    <n v="1"/>
    <n v="2"/>
    <n v="5"/>
    <n v="2"/>
    <n v="6"/>
    <n v="5"/>
    <n v="4"/>
    <n v="5"/>
    <n v="33"/>
    <n v="0"/>
    <n v="0"/>
    <n v="12000"/>
    <n v="24000"/>
    <n v="10000"/>
    <n v="20000"/>
    <n v="50000"/>
    <n v="20000"/>
    <n v="72000"/>
    <n v="60000"/>
    <n v="48000"/>
    <n v="50000"/>
    <n v="366000"/>
  </r>
  <r>
    <x v="1"/>
    <x v="21"/>
    <n v="0"/>
    <n v="0"/>
    <n v="0"/>
    <n v="0"/>
    <n v="1"/>
    <n v="4"/>
    <n v="2"/>
    <n v="4"/>
    <n v="3"/>
    <n v="0"/>
    <n v="2"/>
    <n v="0"/>
    <n v="16"/>
    <n v="0"/>
    <n v="0"/>
    <n v="0"/>
    <n v="0"/>
    <n v="10000"/>
    <n v="40000"/>
    <n v="20000"/>
    <n v="40000"/>
    <n v="36000"/>
    <n v="0"/>
    <n v="24000"/>
    <n v="0"/>
    <n v="1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486E3-DE33-4D28-8492-7DB47363DA59}" name="PivotTable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Outlate Names">
  <location ref="A4:C24" firstHeaderRow="0" firstDataRow="1" firstDataCol="1"/>
  <pivotFields count="28">
    <pivotField axis="axisRow" showAll="0" defaultSubtotal="0">
      <items count="4">
        <item x="0"/>
        <item x="2"/>
        <item x="1"/>
        <item x="3"/>
      </items>
    </pivotField>
    <pivotField axis="axisRow" showAll="0" measureFilter="1" defaultSubtotal="0">
      <items count="23">
        <item x="0"/>
        <item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</items>
    </pivotField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</pivotFields>
  <rowFields count="2">
    <field x="0"/>
    <field x="1"/>
  </rowFields>
  <rowItems count="20">
    <i>
      <x/>
    </i>
    <i r="1">
      <x/>
    </i>
    <i r="1">
      <x v="5"/>
    </i>
    <i r="1">
      <x v="9"/>
    </i>
    <i r="1">
      <x v="18"/>
    </i>
    <i>
      <x v="1"/>
    </i>
    <i r="1">
      <x v="3"/>
    </i>
    <i r="1">
      <x v="7"/>
    </i>
    <i r="1">
      <x v="11"/>
    </i>
    <i r="1">
      <x v="14"/>
    </i>
    <i>
      <x v="2"/>
    </i>
    <i r="1">
      <x v="2"/>
    </i>
    <i r="1">
      <x v="4"/>
    </i>
    <i r="1">
      <x v="6"/>
    </i>
    <i r="1">
      <x v="8"/>
    </i>
    <i>
      <x v="3"/>
    </i>
    <i r="1">
      <x v="10"/>
    </i>
    <i r="1">
      <x v="13"/>
    </i>
    <i r="1">
      <x v="15"/>
    </i>
    <i r="1">
      <x v="17"/>
    </i>
  </rowItems>
  <colFields count="1">
    <field x="-2"/>
  </colFields>
  <colItems count="2">
    <i>
      <x/>
    </i>
    <i i="1">
      <x v="1"/>
    </i>
  </colItems>
  <dataFields count="2">
    <dataField name="Quantity" fld="14" baseField="0" baseItem="0"/>
    <dataField name="Sale Values" fld="27" baseField="0" baseItem="0"/>
  </dataFields>
  <formats count="7">
    <format dxfId="1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6">
            <x v="0"/>
            <x v="1"/>
            <x v="5"/>
            <x v="9"/>
            <x v="18"/>
            <x v="21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4">
            <x v="3"/>
            <x v="7"/>
            <x v="11"/>
            <x v="14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8">
            <x v="2"/>
            <x v="4"/>
            <x v="6"/>
            <x v="8"/>
            <x v="12"/>
            <x v="16"/>
            <x v="20"/>
            <x v="2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5">
            <x v="10"/>
            <x v="13"/>
            <x v="15"/>
            <x v="17"/>
            <x v="19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29C72-ADB8-4FF7-9F24-D993B0A4CCDF}" name="PivotTable5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Outlate by Zones">
  <location ref="J29:L37" firstHeaderRow="0" firstDataRow="1" firstDataCol="1"/>
  <pivotFields count="28">
    <pivotField axis="axisRow" showAll="0" defaultSubtotal="0">
      <items count="4">
        <item x="0"/>
        <item x="2"/>
        <item x="1"/>
        <item x="3"/>
      </items>
    </pivotField>
    <pivotField axis="axisRow" showAll="0" measureFilter="1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</items>
    </pivotField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</pivotFields>
  <rowFields count="2">
    <field x="0"/>
    <field x="1"/>
  </rowFields>
  <rowItems count="8">
    <i>
      <x/>
    </i>
    <i r="1">
      <x/>
    </i>
    <i>
      <x v="1"/>
    </i>
    <i r="1">
      <x v="2"/>
    </i>
    <i>
      <x v="2"/>
    </i>
    <i r="1">
      <x v="1"/>
    </i>
    <i>
      <x v="3"/>
    </i>
    <i r="1">
      <x v="9"/>
    </i>
  </rowItems>
  <colFields count="1">
    <field x="-2"/>
  </colFields>
  <colItems count="2">
    <i>
      <x/>
    </i>
    <i i="1">
      <x v="1"/>
    </i>
  </colItems>
  <dataFields count="2">
    <dataField name="Quantity" fld="14" baseField="0" baseItem="0"/>
    <dataField name="Sale Values" fld="27" baseField="0" baseItem="0"/>
  </dataFields>
  <formats count="7">
    <format dxfId="21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5">
            <x v="0"/>
            <x v="4"/>
            <x v="8"/>
            <x v="17"/>
            <x v="20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4">
            <x v="2"/>
            <x v="6"/>
            <x v="10"/>
            <x v="13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8">
            <x v="1"/>
            <x v="3"/>
            <x v="5"/>
            <x v="7"/>
            <x v="11"/>
            <x v="15"/>
            <x v="19"/>
            <x v="21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5">
            <x v="9"/>
            <x v="12"/>
            <x v="14"/>
            <x v="16"/>
            <x v="18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362C74-BD21-4DBA-89DB-5ACFA8EC0C8F}" name="PivotTable4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Outlate Names">
  <location ref="A29:C49" firstHeaderRow="0" firstDataRow="1" firstDataCol="1"/>
  <pivotFields count="28">
    <pivotField axis="axisRow" showAll="0" defaultSubtotal="0">
      <items count="4">
        <item x="0"/>
        <item x="2"/>
        <item x="1"/>
        <item x="3"/>
      </items>
    </pivotField>
    <pivotField axis="axisRow" showAll="0" measureFilter="1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</items>
    </pivotField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</pivotFields>
  <rowFields count="2">
    <field x="0"/>
    <field x="1"/>
  </rowFields>
  <rowItems count="20">
    <i>
      <x/>
    </i>
    <i r="1">
      <x/>
    </i>
    <i r="1">
      <x v="4"/>
    </i>
    <i r="1">
      <x v="8"/>
    </i>
    <i r="1">
      <x v="17"/>
    </i>
    <i>
      <x v="1"/>
    </i>
    <i r="1">
      <x v="2"/>
    </i>
    <i r="1">
      <x v="6"/>
    </i>
    <i r="1">
      <x v="10"/>
    </i>
    <i r="1">
      <x v="13"/>
    </i>
    <i>
      <x v="2"/>
    </i>
    <i r="1">
      <x v="1"/>
    </i>
    <i r="1">
      <x v="3"/>
    </i>
    <i r="1">
      <x v="5"/>
    </i>
    <i r="1">
      <x v="7"/>
    </i>
    <i>
      <x v="3"/>
    </i>
    <i r="1">
      <x v="9"/>
    </i>
    <i r="1">
      <x v="12"/>
    </i>
    <i r="1">
      <x v="14"/>
    </i>
    <i r="1">
      <x v="16"/>
    </i>
  </rowItems>
  <colFields count="1">
    <field x="-2"/>
  </colFields>
  <colItems count="2">
    <i>
      <x/>
    </i>
    <i i="1">
      <x v="1"/>
    </i>
  </colItems>
  <dataFields count="2">
    <dataField name="Quantity" fld="14" baseField="0" baseItem="0"/>
    <dataField name="Sale Values" fld="27" baseField="0" baseItem="0"/>
  </dataFields>
  <formats count="7">
    <format dxfId="2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5">
            <x v="0"/>
            <x v="4"/>
            <x v="8"/>
            <x v="17"/>
            <x v="20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2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4">
            <x v="2"/>
            <x v="6"/>
            <x v="10"/>
            <x v="13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2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8">
            <x v="1"/>
            <x v="3"/>
            <x v="5"/>
            <x v="7"/>
            <x v="11"/>
            <x v="15"/>
            <x v="19"/>
            <x v="21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  <format dxfId="2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5">
            <x v="9"/>
            <x v="12"/>
            <x v="14"/>
            <x v="16"/>
            <x v="18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15047E-8FCF-4718-B03F-F6BC3179130C}" name="PivotTable3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Otlets by Zones ">
  <location ref="J5:L13" firstHeaderRow="0" firstDataRow="1" firstDataCol="1"/>
  <pivotFields count="28">
    <pivotField axis="axisRow" showAll="0" defaultSubtotal="0">
      <items count="4">
        <item x="0"/>
        <item x="2"/>
        <item x="1"/>
        <item x="3"/>
      </items>
    </pivotField>
    <pivotField axis="axisRow" showAll="0" measureFilter="1" defaultSubtotal="0">
      <items count="23">
        <item x="0"/>
        <item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</items>
    </pivotField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numFmtId="41" showAll="0" defaultSubtotal="0"/>
    <pivotField dataField="1" numFmtId="41" showAll="0" defaultSubtotal="0"/>
  </pivotFields>
  <rowFields count="2">
    <field x="0"/>
    <field x="1"/>
  </rowFields>
  <rowItems count="8">
    <i>
      <x/>
    </i>
    <i r="1">
      <x/>
    </i>
    <i>
      <x v="1"/>
    </i>
    <i r="1">
      <x v="3"/>
    </i>
    <i>
      <x v="2"/>
    </i>
    <i r="1">
      <x v="2"/>
    </i>
    <i>
      <x v="3"/>
    </i>
    <i r="1">
      <x v="10"/>
    </i>
  </rowItems>
  <colFields count="1">
    <field x="-2"/>
  </colFields>
  <colItems count="2">
    <i>
      <x/>
    </i>
    <i i="1">
      <x v="1"/>
    </i>
  </colItems>
  <dataFields count="2">
    <dataField name="Quantity" fld="14" baseField="0" baseItem="0"/>
    <dataField name="Sale Values" fld="27" baseField="0" baseItem="0"/>
  </dataFields>
  <formats count="8">
    <format dxfId="3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6">
            <x v="0"/>
            <x v="1"/>
            <x v="5"/>
            <x v="9"/>
            <x v="18"/>
            <x v="21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3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4">
            <x v="3"/>
            <x v="7"/>
            <x v="11"/>
            <x v="14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3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8">
            <x v="2"/>
            <x v="4"/>
            <x v="6"/>
            <x v="8"/>
            <x v="12"/>
            <x v="16"/>
            <x v="20"/>
            <x v="22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  <format dxfId="30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5">
            <x v="10"/>
            <x v="13"/>
            <x v="15"/>
            <x v="17"/>
            <x v="19"/>
          </reference>
        </references>
      </pivotArea>
    </format>
    <format dxfId="29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14FD2-293C-485A-B7FA-7B4DACE7BA8F}" name="PivotTable27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Outlets">
  <location ref="A3:B26" firstHeaderRow="1" firstDataRow="1" firstDataCol="1"/>
  <pivotFields count="28">
    <pivotField showAll="0"/>
    <pivotField axis="axisRow" showAll="0" sortType="descending">
      <items count="24">
        <item x="0"/>
        <item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dataField="1" numFmtId="41" showAll="0"/>
  </pivotFields>
  <rowFields count="1">
    <field x="1"/>
  </rowFields>
  <rowItems count="23">
    <i>
      <x/>
    </i>
    <i>
      <x v="2"/>
    </i>
    <i>
      <x v="4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3"/>
    </i>
    <i>
      <x v="16"/>
    </i>
    <i>
      <x v="18"/>
    </i>
    <i>
      <x v="17"/>
    </i>
    <i>
      <x v="15"/>
    </i>
    <i>
      <x v="20"/>
    </i>
    <i>
      <x v="21"/>
    </i>
    <i>
      <x v="19"/>
    </i>
    <i>
      <x v="22"/>
    </i>
    <i>
      <x v="1"/>
    </i>
  </rowItems>
  <colItems count="1">
    <i/>
  </colItems>
  <dataFields count="1">
    <dataField name="Value" fld="27" baseField="0" baseItem="0"/>
  </dataFields>
  <formats count="1">
    <format dxfId="6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4027B-342D-4BF9-A424-1F08F9613B5A}" name="PivotTable32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Outlets">
  <location ref="D3:E25" firstHeaderRow="1" firstDataRow="1" firstDataCol="1"/>
  <pivotFields count="28">
    <pivotField showAll="0"/>
    <pivotField axis="axisRow" showAll="0" sortType="descending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dataField="1" numFmtId="41" showAll="0"/>
  </pivotFields>
  <rowFields count="1">
    <field x="1"/>
  </rowFields>
  <rowItems count="22">
    <i>
      <x/>
    </i>
    <i>
      <x v="1"/>
    </i>
    <i>
      <x v="3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9"/>
    </i>
    <i>
      <x v="15"/>
    </i>
    <i>
      <x v="12"/>
    </i>
    <i>
      <x v="17"/>
    </i>
    <i>
      <x v="16"/>
    </i>
    <i>
      <x v="20"/>
    </i>
    <i>
      <x v="14"/>
    </i>
    <i>
      <x v="18"/>
    </i>
    <i>
      <x v="21"/>
    </i>
  </rowItems>
  <colItems count="1">
    <i/>
  </colItems>
  <dataFields count="1">
    <dataField name="Value" fld="27" baseField="0" baseItem="0" numFmtId="164"/>
  </dataFields>
  <formats count="1">
    <format dxfId="7">
      <pivotArea outline="0" collapsedLevelsAreSubtotals="1" fieldPosition="0"/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A25A1-8D73-4C18-A751-1CE986972F6E}" name="PivotTable33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Zones">
  <location ref="A4:C8" firstHeaderRow="0" firstDataRow="1" firstDataCol="1"/>
  <pivotFields count="28">
    <pivotField axis="axisRow" showAll="0">
      <items count="5">
        <item x="0"/>
        <item x="2"/>
        <item x="1"/>
        <item x="3"/>
        <item t="default"/>
      </items>
    </pivotField>
    <pivotField dataField="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dataField="1" numFmtId="4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Total sale" fld="27" baseField="0" baseItem="0"/>
    <dataField name="Total Outlets" fld="1" subtotal="count" baseField="0" baseItem="0"/>
  </dataFields>
  <formats count="2">
    <format dxfId="4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2961B-68D6-48D6-8A49-4AC701C00F8E}" name="PivotTable36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3:C17" firstHeaderRow="0" firstDataRow="1" firstDataCol="1"/>
  <pivotFields count="28">
    <pivotField axis="axisRow" showAll="0">
      <items count="5">
        <item x="0"/>
        <item x="2"/>
        <item x="1"/>
        <item x="3"/>
        <item t="default"/>
      </items>
    </pivotField>
    <pivotField dataField="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dataField="1" numFmtId="4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Total sale" fld="27" baseField="0" baseItem="0" numFmtId="164"/>
    <dataField name="Total Outlets" fld="1" subtotal="count" baseField="0" baseItem="0"/>
  </dataFields>
  <formats count="1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9"/>
  <sheetViews>
    <sheetView topLeftCell="A4" workbookViewId="0">
      <selection activeCell="B16" sqref="B16"/>
    </sheetView>
  </sheetViews>
  <sheetFormatPr defaultColWidth="8.77734375" defaultRowHeight="14.4" x14ac:dyDescent="0.3"/>
  <cols>
    <col min="2" max="2" width="131.21875" bestFit="1" customWidth="1"/>
  </cols>
  <sheetData>
    <row r="3" spans="2:2" ht="15" thickBot="1" x14ac:dyDescent="0.35"/>
    <row r="4" spans="2:2" ht="18.600000000000001" thickBot="1" x14ac:dyDescent="0.35">
      <c r="B4" s="7" t="s">
        <v>44</v>
      </c>
    </row>
    <row r="5" spans="2:2" x14ac:dyDescent="0.3">
      <c r="B5" s="15" t="s">
        <v>48</v>
      </c>
    </row>
    <row r="6" spans="2:2" x14ac:dyDescent="0.3">
      <c r="B6" s="8" t="s">
        <v>46</v>
      </c>
    </row>
    <row r="7" spans="2:2" ht="15" thickBot="1" x14ac:dyDescent="0.35">
      <c r="B7" s="14"/>
    </row>
    <row r="8" spans="2:2" ht="18.600000000000001" thickBot="1" x14ac:dyDescent="0.35">
      <c r="B8" s="7" t="s">
        <v>17</v>
      </c>
    </row>
    <row r="9" spans="2:2" x14ac:dyDescent="0.3">
      <c r="B9" s="8" t="s">
        <v>55</v>
      </c>
    </row>
    <row r="10" spans="2:2" x14ac:dyDescent="0.3">
      <c r="B10" s="8" t="s">
        <v>56</v>
      </c>
    </row>
    <row r="11" spans="2:2" x14ac:dyDescent="0.3">
      <c r="B11" s="8" t="s">
        <v>57</v>
      </c>
    </row>
    <row r="12" spans="2:2" x14ac:dyDescent="0.3">
      <c r="B12" s="8" t="s">
        <v>52</v>
      </c>
    </row>
    <row r="13" spans="2:2" x14ac:dyDescent="0.3">
      <c r="B13" s="8" t="s">
        <v>58</v>
      </c>
    </row>
    <row r="14" spans="2:2" x14ac:dyDescent="0.3">
      <c r="B14" s="8" t="s">
        <v>51</v>
      </c>
    </row>
    <row r="15" spans="2:2" x14ac:dyDescent="0.3">
      <c r="B15" s="8" t="s">
        <v>59</v>
      </c>
    </row>
    <row r="16" spans="2:2" x14ac:dyDescent="0.3">
      <c r="B16" s="8" t="s">
        <v>53</v>
      </c>
    </row>
    <row r="17" spans="2:2" x14ac:dyDescent="0.3">
      <c r="B17" s="8" t="s">
        <v>47</v>
      </c>
    </row>
    <row r="18" spans="2:2" x14ac:dyDescent="0.3">
      <c r="B18" s="8"/>
    </row>
    <row r="19" spans="2:2" ht="15" thickBot="1" x14ac:dyDescent="0.35">
      <c r="B19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topLeftCell="A22" zoomScaleNormal="100" workbookViewId="0">
      <selection activeCell="B30" sqref="B30:O30"/>
    </sheetView>
  </sheetViews>
  <sheetFormatPr defaultColWidth="9" defaultRowHeight="14.4" x14ac:dyDescent="0.3"/>
  <cols>
    <col min="1" max="1" width="10" style="1" customWidth="1"/>
    <col min="2" max="2" width="15.33203125" style="1" customWidth="1"/>
    <col min="3" max="3" width="13.21875" customWidth="1"/>
    <col min="4" max="4" width="13.33203125" customWidth="1"/>
    <col min="5" max="5" width="10.21875" customWidth="1"/>
    <col min="6" max="6" width="9.77734375" customWidth="1"/>
    <col min="7" max="7" width="10.33203125" customWidth="1"/>
    <col min="8" max="8" width="9.6640625" customWidth="1"/>
    <col min="10" max="10" width="10.33203125" customWidth="1"/>
    <col min="11" max="11" width="9.77734375" customWidth="1"/>
    <col min="12" max="12" width="9.44140625" customWidth="1"/>
    <col min="13" max="13" width="10.21875" customWidth="1"/>
    <col min="14" max="14" width="9.77734375" customWidth="1"/>
    <col min="15" max="15" width="10.77734375" customWidth="1"/>
    <col min="16" max="16" width="13.21875" customWidth="1"/>
    <col min="17" max="17" width="13.33203125" customWidth="1"/>
    <col min="18" max="22" width="11.33203125" bestFit="1" customWidth="1"/>
    <col min="23" max="23" width="9.6640625" bestFit="1" customWidth="1"/>
    <col min="24" max="27" width="11.33203125" bestFit="1" customWidth="1"/>
    <col min="28" max="28" width="12.44140625" bestFit="1" customWidth="1"/>
  </cols>
  <sheetData>
    <row r="1" spans="1:29" ht="18" x14ac:dyDescent="0.3">
      <c r="A1" s="5"/>
      <c r="B1" s="5"/>
      <c r="C1" s="43" t="s">
        <v>49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 t="s">
        <v>49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9" ht="18" x14ac:dyDescent="0.3">
      <c r="A2" s="45"/>
      <c r="B2" s="45"/>
      <c r="C2" s="43" t="s">
        <v>42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 t="s">
        <v>43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9" ht="19.2" x14ac:dyDescent="0.3">
      <c r="A3" s="2" t="s">
        <v>0</v>
      </c>
      <c r="B3" s="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2" t="s">
        <v>2</v>
      </c>
      <c r="Q3" s="12" t="s">
        <v>3</v>
      </c>
      <c r="R3" s="12" t="s">
        <v>4</v>
      </c>
      <c r="S3" s="12" t="s">
        <v>5</v>
      </c>
      <c r="T3" s="12" t="s">
        <v>6</v>
      </c>
      <c r="U3" s="12" t="s">
        <v>7</v>
      </c>
      <c r="V3" s="12" t="s">
        <v>8</v>
      </c>
      <c r="W3" s="12" t="s">
        <v>9</v>
      </c>
      <c r="X3" s="12" t="s">
        <v>10</v>
      </c>
      <c r="Y3" s="12" t="s">
        <v>11</v>
      </c>
      <c r="Z3" s="12" t="s">
        <v>12</v>
      </c>
      <c r="AA3" s="12" t="s">
        <v>13</v>
      </c>
      <c r="AB3" s="12" t="s">
        <v>14</v>
      </c>
      <c r="AC3" s="4"/>
    </row>
    <row r="4" spans="1:29" ht="15.6" x14ac:dyDescent="0.3">
      <c r="A4" s="5" t="s">
        <v>15</v>
      </c>
      <c r="B4" s="11" t="s">
        <v>16</v>
      </c>
      <c r="C4" s="6">
        <v>11</v>
      </c>
      <c r="D4" s="6">
        <v>31</v>
      </c>
      <c r="E4" s="6">
        <v>50</v>
      </c>
      <c r="F4" s="6">
        <v>45</v>
      </c>
      <c r="G4" s="6">
        <v>27</v>
      </c>
      <c r="H4" s="6">
        <v>40</v>
      </c>
      <c r="I4" s="6">
        <v>11</v>
      </c>
      <c r="J4" s="6">
        <v>15</v>
      </c>
      <c r="K4" s="6">
        <v>39</v>
      </c>
      <c r="L4" s="6">
        <v>24</v>
      </c>
      <c r="M4" s="6">
        <v>38</v>
      </c>
      <c r="N4" s="6">
        <v>24</v>
      </c>
      <c r="O4" s="6">
        <f t="shared" ref="O4:O25" si="0">SUM(C4:N4)</f>
        <v>355</v>
      </c>
      <c r="P4" s="6">
        <v>132000</v>
      </c>
      <c r="Q4" s="6">
        <v>372000</v>
      </c>
      <c r="R4" s="6">
        <v>600000</v>
      </c>
      <c r="S4" s="6">
        <v>540000</v>
      </c>
      <c r="T4" s="6">
        <v>270000</v>
      </c>
      <c r="U4" s="6">
        <v>400000</v>
      </c>
      <c r="V4" s="6">
        <v>110000</v>
      </c>
      <c r="W4" s="6">
        <v>150000</v>
      </c>
      <c r="X4" s="6">
        <v>468000</v>
      </c>
      <c r="Y4" s="6">
        <v>288000</v>
      </c>
      <c r="Z4" s="6">
        <v>456000</v>
      </c>
      <c r="AA4" s="6">
        <v>240000</v>
      </c>
      <c r="AB4" s="6">
        <f t="shared" ref="AB4:AB25" si="1">SUM(P4:AA4)</f>
        <v>4026000</v>
      </c>
    </row>
    <row r="5" spans="1:29" ht="15.6" x14ac:dyDescent="0.3">
      <c r="A5" s="5" t="s">
        <v>18</v>
      </c>
      <c r="B5" s="11" t="s">
        <v>19</v>
      </c>
      <c r="C5" s="6">
        <v>7</v>
      </c>
      <c r="D5" s="6">
        <v>2</v>
      </c>
      <c r="E5" s="6">
        <v>23</v>
      </c>
      <c r="F5" s="6">
        <v>23</v>
      </c>
      <c r="G5" s="6">
        <v>19</v>
      </c>
      <c r="H5" s="6">
        <v>14</v>
      </c>
      <c r="I5" s="6">
        <v>28</v>
      </c>
      <c r="J5" s="6">
        <v>8</v>
      </c>
      <c r="K5" s="6">
        <v>9</v>
      </c>
      <c r="L5" s="6">
        <v>16</v>
      </c>
      <c r="M5" s="6">
        <v>25</v>
      </c>
      <c r="N5" s="6">
        <v>23</v>
      </c>
      <c r="O5" s="6">
        <f t="shared" si="0"/>
        <v>197</v>
      </c>
      <c r="P5" s="6">
        <v>84000</v>
      </c>
      <c r="Q5" s="6">
        <v>24000</v>
      </c>
      <c r="R5" s="6">
        <v>276000</v>
      </c>
      <c r="S5" s="6">
        <v>276000</v>
      </c>
      <c r="T5" s="6">
        <v>190000</v>
      </c>
      <c r="U5" s="6">
        <v>140000</v>
      </c>
      <c r="V5" s="6">
        <v>280000</v>
      </c>
      <c r="W5" s="6">
        <v>80000</v>
      </c>
      <c r="X5" s="6">
        <v>108000</v>
      </c>
      <c r="Y5" s="6">
        <v>192000</v>
      </c>
      <c r="Z5" s="6">
        <v>300000</v>
      </c>
      <c r="AA5" s="6">
        <v>230000</v>
      </c>
      <c r="AB5" s="6">
        <f t="shared" si="1"/>
        <v>2180000</v>
      </c>
    </row>
    <row r="6" spans="1:29" ht="15.6" x14ac:dyDescent="0.3">
      <c r="A6" s="5" t="s">
        <v>20</v>
      </c>
      <c r="B6" s="11" t="s">
        <v>21</v>
      </c>
      <c r="C6" s="6">
        <v>10</v>
      </c>
      <c r="D6" s="6">
        <v>8</v>
      </c>
      <c r="E6" s="6">
        <v>18</v>
      </c>
      <c r="F6" s="6">
        <v>15</v>
      </c>
      <c r="G6" s="6">
        <v>20</v>
      </c>
      <c r="H6" s="6">
        <v>9</v>
      </c>
      <c r="I6" s="6">
        <v>33</v>
      </c>
      <c r="J6" s="6">
        <v>7</v>
      </c>
      <c r="K6" s="6">
        <v>8</v>
      </c>
      <c r="L6" s="6">
        <v>14</v>
      </c>
      <c r="M6" s="6">
        <v>12</v>
      </c>
      <c r="N6" s="6">
        <v>12</v>
      </c>
      <c r="O6" s="6">
        <f t="shared" si="0"/>
        <v>166</v>
      </c>
      <c r="P6" s="6">
        <v>120000</v>
      </c>
      <c r="Q6" s="6">
        <v>96000</v>
      </c>
      <c r="R6" s="6">
        <v>216000</v>
      </c>
      <c r="S6" s="6">
        <v>180000</v>
      </c>
      <c r="T6" s="6">
        <v>200000</v>
      </c>
      <c r="U6" s="6">
        <v>90000</v>
      </c>
      <c r="V6" s="6">
        <v>330000</v>
      </c>
      <c r="W6" s="6">
        <v>70000</v>
      </c>
      <c r="X6" s="6">
        <v>96000</v>
      </c>
      <c r="Y6" s="6">
        <v>168000</v>
      </c>
      <c r="Z6" s="6">
        <v>144000</v>
      </c>
      <c r="AA6" s="6">
        <v>120000</v>
      </c>
      <c r="AB6" s="6">
        <f t="shared" si="1"/>
        <v>1830000</v>
      </c>
    </row>
    <row r="7" spans="1:29" ht="15.6" x14ac:dyDescent="0.3">
      <c r="A7" s="5" t="s">
        <v>18</v>
      </c>
      <c r="B7" s="11" t="s">
        <v>22</v>
      </c>
      <c r="C7" s="6">
        <v>43</v>
      </c>
      <c r="D7" s="6">
        <v>8</v>
      </c>
      <c r="E7" s="6">
        <v>7</v>
      </c>
      <c r="F7" s="6">
        <v>0</v>
      </c>
      <c r="G7" s="6">
        <v>3</v>
      </c>
      <c r="H7" s="6">
        <v>11</v>
      </c>
      <c r="I7" s="6">
        <v>27</v>
      </c>
      <c r="J7" s="6">
        <v>10</v>
      </c>
      <c r="K7" s="6">
        <v>17</v>
      </c>
      <c r="L7" s="6">
        <v>19</v>
      </c>
      <c r="M7" s="6">
        <v>28</v>
      </c>
      <c r="N7" s="6">
        <v>14</v>
      </c>
      <c r="O7" s="6">
        <f t="shared" si="0"/>
        <v>187</v>
      </c>
      <c r="P7" s="6">
        <v>516000</v>
      </c>
      <c r="Q7" s="6">
        <v>96000</v>
      </c>
      <c r="R7" s="6">
        <v>84000</v>
      </c>
      <c r="S7" s="6">
        <v>0</v>
      </c>
      <c r="T7" s="6">
        <v>30000</v>
      </c>
      <c r="U7" s="6">
        <v>110000</v>
      </c>
      <c r="V7" s="6">
        <v>270000</v>
      </c>
      <c r="W7" s="6">
        <v>100000</v>
      </c>
      <c r="X7" s="6">
        <v>204000</v>
      </c>
      <c r="Y7" s="6">
        <v>228000</v>
      </c>
      <c r="Z7" s="6">
        <v>336000</v>
      </c>
      <c r="AA7" s="6">
        <v>140000</v>
      </c>
      <c r="AB7" s="6">
        <f t="shared" si="1"/>
        <v>2114000</v>
      </c>
    </row>
    <row r="8" spans="1:29" ht="15.6" x14ac:dyDescent="0.3">
      <c r="A8" s="5" t="s">
        <v>15</v>
      </c>
      <c r="B8" s="11" t="s">
        <v>23</v>
      </c>
      <c r="C8" s="6">
        <v>5</v>
      </c>
      <c r="D8" s="6">
        <v>1</v>
      </c>
      <c r="E8" s="6">
        <v>6</v>
      </c>
      <c r="F8" s="6">
        <v>9</v>
      </c>
      <c r="G8" s="6">
        <v>4</v>
      </c>
      <c r="H8" s="6">
        <v>10</v>
      </c>
      <c r="I8" s="6">
        <v>16</v>
      </c>
      <c r="J8" s="6">
        <v>3</v>
      </c>
      <c r="K8" s="6">
        <v>8</v>
      </c>
      <c r="L8" s="6">
        <v>8</v>
      </c>
      <c r="M8" s="6">
        <v>25</v>
      </c>
      <c r="N8" s="6">
        <v>12</v>
      </c>
      <c r="O8" s="6">
        <f t="shared" si="0"/>
        <v>107</v>
      </c>
      <c r="P8" s="6">
        <v>60000</v>
      </c>
      <c r="Q8" s="6">
        <v>12000</v>
      </c>
      <c r="R8" s="6">
        <v>72000</v>
      </c>
      <c r="S8" s="6">
        <v>108000</v>
      </c>
      <c r="T8" s="6">
        <v>40000</v>
      </c>
      <c r="U8" s="6">
        <v>100000</v>
      </c>
      <c r="V8" s="6">
        <v>160000</v>
      </c>
      <c r="W8" s="6">
        <v>30000</v>
      </c>
      <c r="X8" s="6">
        <v>96000</v>
      </c>
      <c r="Y8" s="6">
        <v>96000</v>
      </c>
      <c r="Z8" s="6">
        <v>300000</v>
      </c>
      <c r="AA8" s="6">
        <v>120000</v>
      </c>
      <c r="AB8" s="6">
        <f t="shared" si="1"/>
        <v>1194000</v>
      </c>
    </row>
    <row r="9" spans="1:29" ht="15.6" x14ac:dyDescent="0.3">
      <c r="A9" s="5" t="s">
        <v>18</v>
      </c>
      <c r="B9" s="11" t="s">
        <v>24</v>
      </c>
      <c r="C9" s="6">
        <v>7</v>
      </c>
      <c r="D9" s="6">
        <v>2</v>
      </c>
      <c r="E9" s="6">
        <v>16</v>
      </c>
      <c r="F9" s="6">
        <v>11</v>
      </c>
      <c r="G9" s="6">
        <v>13</v>
      </c>
      <c r="H9" s="6">
        <v>5</v>
      </c>
      <c r="I9" s="6">
        <v>14</v>
      </c>
      <c r="J9" s="6">
        <v>1</v>
      </c>
      <c r="K9" s="6">
        <v>4</v>
      </c>
      <c r="L9" s="6">
        <v>8</v>
      </c>
      <c r="M9" s="6">
        <v>6</v>
      </c>
      <c r="N9" s="6">
        <v>4</v>
      </c>
      <c r="O9" s="6">
        <f t="shared" si="0"/>
        <v>91</v>
      </c>
      <c r="P9" s="6">
        <v>84000</v>
      </c>
      <c r="Q9" s="6">
        <v>24000</v>
      </c>
      <c r="R9" s="6">
        <v>192000</v>
      </c>
      <c r="S9" s="6">
        <v>132000</v>
      </c>
      <c r="T9" s="6">
        <v>130000</v>
      </c>
      <c r="U9" s="6">
        <v>50000</v>
      </c>
      <c r="V9" s="6">
        <v>140000</v>
      </c>
      <c r="W9" s="6">
        <v>10000</v>
      </c>
      <c r="X9" s="6">
        <v>48000</v>
      </c>
      <c r="Y9" s="6">
        <v>96000</v>
      </c>
      <c r="Z9" s="6">
        <v>72000</v>
      </c>
      <c r="AA9" s="6">
        <v>40000</v>
      </c>
      <c r="AB9" s="6">
        <f t="shared" si="1"/>
        <v>1018000</v>
      </c>
    </row>
    <row r="10" spans="1:29" ht="15.6" x14ac:dyDescent="0.3">
      <c r="A10" s="5" t="s">
        <v>20</v>
      </c>
      <c r="B10" s="11" t="s">
        <v>25</v>
      </c>
      <c r="C10" s="6">
        <v>3</v>
      </c>
      <c r="D10" s="6">
        <v>1</v>
      </c>
      <c r="E10" s="6">
        <v>6</v>
      </c>
      <c r="F10" s="6">
        <v>10</v>
      </c>
      <c r="G10" s="6">
        <v>1</v>
      </c>
      <c r="H10" s="6">
        <v>0</v>
      </c>
      <c r="I10" s="6">
        <v>14</v>
      </c>
      <c r="J10" s="6">
        <v>9</v>
      </c>
      <c r="K10" s="6">
        <v>7</v>
      </c>
      <c r="L10" s="6">
        <v>4</v>
      </c>
      <c r="M10" s="6">
        <v>22</v>
      </c>
      <c r="N10" s="6">
        <v>11</v>
      </c>
      <c r="O10" s="6">
        <f t="shared" si="0"/>
        <v>88</v>
      </c>
      <c r="P10" s="6">
        <v>36000</v>
      </c>
      <c r="Q10" s="6">
        <v>12000</v>
      </c>
      <c r="R10" s="6">
        <v>72000</v>
      </c>
      <c r="S10" s="6">
        <v>120000</v>
      </c>
      <c r="T10" s="6">
        <v>10000</v>
      </c>
      <c r="U10" s="6">
        <v>0</v>
      </c>
      <c r="V10" s="6">
        <v>140000</v>
      </c>
      <c r="W10" s="6">
        <v>90000</v>
      </c>
      <c r="X10" s="6">
        <v>84000</v>
      </c>
      <c r="Y10" s="6">
        <v>48000</v>
      </c>
      <c r="Z10" s="6">
        <v>264000</v>
      </c>
      <c r="AA10" s="6">
        <v>110000</v>
      </c>
      <c r="AB10" s="6">
        <f t="shared" si="1"/>
        <v>986000</v>
      </c>
    </row>
    <row r="11" spans="1:29" ht="15.6" x14ac:dyDescent="0.3">
      <c r="A11" s="5" t="s">
        <v>18</v>
      </c>
      <c r="B11" s="11" t="s">
        <v>26</v>
      </c>
      <c r="C11" s="6">
        <v>3</v>
      </c>
      <c r="D11" s="6">
        <v>1</v>
      </c>
      <c r="E11" s="6">
        <v>9</v>
      </c>
      <c r="F11" s="6">
        <v>13</v>
      </c>
      <c r="G11" s="6">
        <v>4</v>
      </c>
      <c r="H11" s="6">
        <v>6</v>
      </c>
      <c r="I11" s="6">
        <v>13</v>
      </c>
      <c r="J11" s="6">
        <v>1</v>
      </c>
      <c r="K11" s="6">
        <v>4</v>
      </c>
      <c r="L11" s="6">
        <v>4</v>
      </c>
      <c r="M11" s="6">
        <v>13</v>
      </c>
      <c r="N11" s="6">
        <v>5</v>
      </c>
      <c r="O11" s="6">
        <f t="shared" si="0"/>
        <v>76</v>
      </c>
      <c r="P11" s="6">
        <v>36000</v>
      </c>
      <c r="Q11" s="6">
        <v>12000</v>
      </c>
      <c r="R11" s="6">
        <v>108000</v>
      </c>
      <c r="S11" s="6">
        <v>156000</v>
      </c>
      <c r="T11" s="6">
        <v>40000</v>
      </c>
      <c r="U11" s="6">
        <v>60000</v>
      </c>
      <c r="V11" s="6">
        <v>130000</v>
      </c>
      <c r="W11" s="6">
        <v>10000</v>
      </c>
      <c r="X11" s="6">
        <v>48000</v>
      </c>
      <c r="Y11" s="6">
        <v>48000</v>
      </c>
      <c r="Z11" s="6">
        <v>156000</v>
      </c>
      <c r="AA11" s="6">
        <v>50000</v>
      </c>
      <c r="AB11" s="6">
        <f t="shared" si="1"/>
        <v>854000</v>
      </c>
    </row>
    <row r="12" spans="1:29" ht="15.6" x14ac:dyDescent="0.3">
      <c r="A12" s="5" t="s">
        <v>15</v>
      </c>
      <c r="B12" s="11" t="s">
        <v>27</v>
      </c>
      <c r="C12" s="6">
        <v>4</v>
      </c>
      <c r="D12" s="6">
        <v>2</v>
      </c>
      <c r="E12" s="6">
        <v>11</v>
      </c>
      <c r="F12" s="6">
        <v>7</v>
      </c>
      <c r="G12" s="6">
        <v>3</v>
      </c>
      <c r="H12" s="6">
        <v>2</v>
      </c>
      <c r="I12" s="6">
        <v>9</v>
      </c>
      <c r="J12" s="6">
        <v>3</v>
      </c>
      <c r="K12" s="6">
        <v>5</v>
      </c>
      <c r="L12" s="6">
        <v>3</v>
      </c>
      <c r="M12" s="6">
        <v>10</v>
      </c>
      <c r="N12" s="6">
        <v>9</v>
      </c>
      <c r="O12" s="6">
        <f t="shared" si="0"/>
        <v>68</v>
      </c>
      <c r="P12" s="6">
        <v>48000</v>
      </c>
      <c r="Q12" s="6">
        <v>24000</v>
      </c>
      <c r="R12" s="6">
        <v>132000</v>
      </c>
      <c r="S12" s="6">
        <v>84000</v>
      </c>
      <c r="T12" s="6">
        <v>30000</v>
      </c>
      <c r="U12" s="6">
        <v>20000</v>
      </c>
      <c r="V12" s="6">
        <v>90000</v>
      </c>
      <c r="W12" s="6">
        <v>30000</v>
      </c>
      <c r="X12" s="6">
        <v>60000</v>
      </c>
      <c r="Y12" s="6">
        <v>36000</v>
      </c>
      <c r="Z12" s="6">
        <v>120000</v>
      </c>
      <c r="AA12" s="6">
        <v>90000</v>
      </c>
      <c r="AB12" s="6">
        <f t="shared" si="1"/>
        <v>764000</v>
      </c>
    </row>
    <row r="13" spans="1:29" ht="15.6" x14ac:dyDescent="0.3">
      <c r="A13" s="5" t="s">
        <v>28</v>
      </c>
      <c r="B13" s="11" t="s">
        <v>29</v>
      </c>
      <c r="C13" s="6">
        <v>2</v>
      </c>
      <c r="D13" s="6">
        <v>1</v>
      </c>
      <c r="E13" s="6">
        <v>8</v>
      </c>
      <c r="F13" s="6">
        <v>7</v>
      </c>
      <c r="G13" s="6">
        <v>1</v>
      </c>
      <c r="H13" s="6">
        <v>0</v>
      </c>
      <c r="I13" s="6">
        <v>14</v>
      </c>
      <c r="J13" s="6">
        <v>4</v>
      </c>
      <c r="K13" s="6">
        <v>6</v>
      </c>
      <c r="L13" s="6">
        <v>5</v>
      </c>
      <c r="M13" s="6">
        <v>15</v>
      </c>
      <c r="N13" s="6">
        <v>3</v>
      </c>
      <c r="O13" s="6">
        <f t="shared" si="0"/>
        <v>66</v>
      </c>
      <c r="P13" s="6">
        <v>24000</v>
      </c>
      <c r="Q13" s="6">
        <v>12000</v>
      </c>
      <c r="R13" s="6">
        <v>96000</v>
      </c>
      <c r="S13" s="6">
        <v>84000</v>
      </c>
      <c r="T13" s="6">
        <v>10000</v>
      </c>
      <c r="U13" s="6">
        <v>0</v>
      </c>
      <c r="V13" s="6">
        <v>140000</v>
      </c>
      <c r="W13" s="6">
        <v>40000</v>
      </c>
      <c r="X13" s="6">
        <v>72000</v>
      </c>
      <c r="Y13" s="6">
        <v>60000</v>
      </c>
      <c r="Z13" s="6">
        <v>180000</v>
      </c>
      <c r="AA13" s="6">
        <v>30000</v>
      </c>
      <c r="AB13" s="6">
        <f t="shared" si="1"/>
        <v>748000</v>
      </c>
    </row>
    <row r="14" spans="1:29" ht="15.6" x14ac:dyDescent="0.3">
      <c r="A14" s="5" t="s">
        <v>20</v>
      </c>
      <c r="B14" s="11" t="s">
        <v>30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5</v>
      </c>
      <c r="I14" s="6">
        <v>4</v>
      </c>
      <c r="J14" s="6">
        <v>0</v>
      </c>
      <c r="K14" s="6">
        <v>19</v>
      </c>
      <c r="L14" s="6">
        <v>9</v>
      </c>
      <c r="M14" s="6">
        <v>16</v>
      </c>
      <c r="N14" s="6">
        <v>10</v>
      </c>
      <c r="O14" s="6">
        <f t="shared" si="0"/>
        <v>64</v>
      </c>
      <c r="P14" s="6">
        <v>0</v>
      </c>
      <c r="Q14" s="6">
        <v>12000</v>
      </c>
      <c r="R14" s="6">
        <v>0</v>
      </c>
      <c r="S14" s="6">
        <v>0</v>
      </c>
      <c r="T14" s="6">
        <v>0</v>
      </c>
      <c r="U14" s="6">
        <v>50000</v>
      </c>
      <c r="V14" s="6">
        <v>40000</v>
      </c>
      <c r="W14" s="6">
        <v>0</v>
      </c>
      <c r="X14" s="6">
        <v>228000</v>
      </c>
      <c r="Y14" s="6">
        <v>108000</v>
      </c>
      <c r="Z14" s="6">
        <v>192000</v>
      </c>
      <c r="AA14" s="6">
        <v>100000</v>
      </c>
      <c r="AB14" s="6">
        <f t="shared" si="1"/>
        <v>730000</v>
      </c>
    </row>
    <row r="15" spans="1:29" ht="15.6" x14ac:dyDescent="0.3">
      <c r="A15" s="5" t="s">
        <v>18</v>
      </c>
      <c r="B15" s="11" t="s">
        <v>31</v>
      </c>
      <c r="C15" s="6">
        <v>5</v>
      </c>
      <c r="D15" s="6">
        <v>0</v>
      </c>
      <c r="E15" s="6">
        <v>5</v>
      </c>
      <c r="F15" s="6">
        <v>3</v>
      </c>
      <c r="G15" s="6">
        <v>2</v>
      </c>
      <c r="H15" s="6">
        <v>4</v>
      </c>
      <c r="I15" s="6">
        <v>8</v>
      </c>
      <c r="J15" s="6">
        <v>5</v>
      </c>
      <c r="K15" s="6">
        <v>9</v>
      </c>
      <c r="L15" s="6">
        <v>8</v>
      </c>
      <c r="M15" s="6">
        <v>4</v>
      </c>
      <c r="N15" s="6">
        <v>3</v>
      </c>
      <c r="O15" s="6">
        <f t="shared" si="0"/>
        <v>56</v>
      </c>
      <c r="P15" s="6">
        <v>60000</v>
      </c>
      <c r="Q15" s="6">
        <v>0</v>
      </c>
      <c r="R15" s="6">
        <v>60000</v>
      </c>
      <c r="S15" s="6">
        <v>36000</v>
      </c>
      <c r="T15" s="6">
        <v>20000</v>
      </c>
      <c r="U15" s="6">
        <v>40000</v>
      </c>
      <c r="V15" s="6">
        <v>80000</v>
      </c>
      <c r="W15" s="6">
        <v>50000</v>
      </c>
      <c r="X15" s="6">
        <v>108000</v>
      </c>
      <c r="Y15" s="6">
        <v>96000</v>
      </c>
      <c r="Z15" s="6">
        <v>48000</v>
      </c>
      <c r="AA15" s="6">
        <v>30000</v>
      </c>
      <c r="AB15" s="6">
        <f t="shared" si="1"/>
        <v>628000</v>
      </c>
    </row>
    <row r="16" spans="1:29" ht="15.6" x14ac:dyDescent="0.3">
      <c r="A16" s="5" t="s">
        <v>28</v>
      </c>
      <c r="B16" s="11" t="s">
        <v>32</v>
      </c>
      <c r="C16" s="6">
        <v>2</v>
      </c>
      <c r="D16" s="6">
        <v>2</v>
      </c>
      <c r="E16" s="6">
        <v>0</v>
      </c>
      <c r="F16" s="6">
        <v>2</v>
      </c>
      <c r="G16" s="6">
        <v>1</v>
      </c>
      <c r="H16" s="6">
        <v>2</v>
      </c>
      <c r="I16" s="6">
        <v>5</v>
      </c>
      <c r="J16" s="6">
        <v>2</v>
      </c>
      <c r="K16" s="6">
        <v>3</v>
      </c>
      <c r="L16" s="6">
        <v>7</v>
      </c>
      <c r="M16" s="6">
        <v>7</v>
      </c>
      <c r="N16" s="6">
        <v>6</v>
      </c>
      <c r="O16" s="6">
        <f t="shared" si="0"/>
        <v>39</v>
      </c>
      <c r="P16" s="6">
        <v>24000</v>
      </c>
      <c r="Q16" s="6">
        <v>24000</v>
      </c>
      <c r="R16" s="6">
        <v>0</v>
      </c>
      <c r="S16" s="6">
        <v>24000</v>
      </c>
      <c r="T16" s="6">
        <v>10000</v>
      </c>
      <c r="U16" s="6">
        <v>20000</v>
      </c>
      <c r="V16" s="6">
        <v>50000</v>
      </c>
      <c r="W16" s="6">
        <v>20000</v>
      </c>
      <c r="X16" s="6">
        <v>36000</v>
      </c>
      <c r="Y16" s="6">
        <v>84000</v>
      </c>
      <c r="Z16" s="6">
        <v>84000</v>
      </c>
      <c r="AA16" s="6">
        <v>60000</v>
      </c>
      <c r="AB16" s="6">
        <f t="shared" si="1"/>
        <v>436000</v>
      </c>
    </row>
    <row r="17" spans="1:28" ht="15.6" x14ac:dyDescent="0.3">
      <c r="A17" s="5" t="s">
        <v>20</v>
      </c>
      <c r="B17" s="11" t="s">
        <v>33</v>
      </c>
      <c r="C17" s="6">
        <v>7</v>
      </c>
      <c r="D17" s="6">
        <v>2</v>
      </c>
      <c r="E17" s="6">
        <v>2</v>
      </c>
      <c r="F17" s="6">
        <v>9</v>
      </c>
      <c r="G17" s="6">
        <v>0</v>
      </c>
      <c r="H17" s="6">
        <v>1</v>
      </c>
      <c r="I17" s="6">
        <v>2</v>
      </c>
      <c r="J17" s="6">
        <v>0</v>
      </c>
      <c r="K17" s="6">
        <v>8</v>
      </c>
      <c r="L17" s="6">
        <v>2</v>
      </c>
      <c r="M17" s="6">
        <v>4</v>
      </c>
      <c r="N17" s="6">
        <v>4</v>
      </c>
      <c r="O17" s="6">
        <f t="shared" si="0"/>
        <v>41</v>
      </c>
      <c r="P17" s="6">
        <v>84000</v>
      </c>
      <c r="Q17" s="6">
        <v>24000</v>
      </c>
      <c r="R17" s="6">
        <v>24000</v>
      </c>
      <c r="S17" s="6">
        <v>108000</v>
      </c>
      <c r="T17" s="6">
        <v>0</v>
      </c>
      <c r="U17" s="6">
        <v>10000</v>
      </c>
      <c r="V17" s="6">
        <v>20000</v>
      </c>
      <c r="W17" s="6">
        <v>0</v>
      </c>
      <c r="X17" s="6">
        <v>96000</v>
      </c>
      <c r="Y17" s="6">
        <v>24000</v>
      </c>
      <c r="Z17" s="6">
        <v>48000</v>
      </c>
      <c r="AA17" s="6">
        <v>40000</v>
      </c>
      <c r="AB17" s="6">
        <f t="shared" si="1"/>
        <v>478000</v>
      </c>
    </row>
    <row r="18" spans="1:28" ht="15.6" x14ac:dyDescent="0.3">
      <c r="A18" s="5" t="s">
        <v>28</v>
      </c>
      <c r="B18" s="11" t="s">
        <v>34</v>
      </c>
      <c r="C18" s="6">
        <v>0</v>
      </c>
      <c r="D18" s="6">
        <v>3</v>
      </c>
      <c r="E18" s="6">
        <v>1</v>
      </c>
      <c r="F18" s="6">
        <v>1</v>
      </c>
      <c r="G18" s="6">
        <v>0</v>
      </c>
      <c r="H18" s="6">
        <v>5</v>
      </c>
      <c r="I18" s="6">
        <v>7</v>
      </c>
      <c r="J18" s="6">
        <v>0</v>
      </c>
      <c r="K18" s="6">
        <v>5</v>
      </c>
      <c r="L18" s="6">
        <v>0</v>
      </c>
      <c r="M18" s="6">
        <v>9</v>
      </c>
      <c r="N18" s="6">
        <v>1</v>
      </c>
      <c r="O18" s="6">
        <f t="shared" si="0"/>
        <v>32</v>
      </c>
      <c r="P18" s="6">
        <v>0</v>
      </c>
      <c r="Q18" s="6">
        <v>36000</v>
      </c>
      <c r="R18" s="6">
        <v>12000</v>
      </c>
      <c r="S18" s="6">
        <v>12000</v>
      </c>
      <c r="T18" s="6">
        <v>0</v>
      </c>
      <c r="U18" s="6">
        <v>50000</v>
      </c>
      <c r="V18" s="6">
        <v>70000</v>
      </c>
      <c r="W18" s="6">
        <v>0</v>
      </c>
      <c r="X18" s="6">
        <v>60000</v>
      </c>
      <c r="Y18" s="6">
        <v>0</v>
      </c>
      <c r="Z18" s="6">
        <v>108000</v>
      </c>
      <c r="AA18" s="6">
        <v>10000</v>
      </c>
      <c r="AB18" s="6">
        <f t="shared" si="1"/>
        <v>358000</v>
      </c>
    </row>
    <row r="19" spans="1:28" ht="15.6" x14ac:dyDescent="0.3">
      <c r="A19" s="5" t="s">
        <v>18</v>
      </c>
      <c r="B19" s="11" t="s">
        <v>35</v>
      </c>
      <c r="C19" s="6">
        <v>3</v>
      </c>
      <c r="D19" s="6">
        <v>1</v>
      </c>
      <c r="E19" s="6">
        <v>6</v>
      </c>
      <c r="F19" s="6">
        <v>0</v>
      </c>
      <c r="G19" s="6">
        <v>1</v>
      </c>
      <c r="H19" s="6">
        <v>0</v>
      </c>
      <c r="I19" s="6">
        <v>1</v>
      </c>
      <c r="J19" s="6">
        <v>1</v>
      </c>
      <c r="K19" s="6">
        <v>5</v>
      </c>
      <c r="L19" s="6">
        <v>15</v>
      </c>
      <c r="M19" s="6">
        <v>4</v>
      </c>
      <c r="N19" s="6">
        <v>1</v>
      </c>
      <c r="O19" s="6">
        <f t="shared" si="0"/>
        <v>38</v>
      </c>
      <c r="P19" s="6">
        <v>36000</v>
      </c>
      <c r="Q19" s="6">
        <v>12000</v>
      </c>
      <c r="R19" s="6">
        <v>72000</v>
      </c>
      <c r="S19" s="6">
        <v>0</v>
      </c>
      <c r="T19" s="6">
        <v>10000</v>
      </c>
      <c r="U19" s="6">
        <v>0</v>
      </c>
      <c r="V19" s="6">
        <v>10000</v>
      </c>
      <c r="W19" s="6">
        <v>10000</v>
      </c>
      <c r="X19" s="6">
        <v>60000</v>
      </c>
      <c r="Y19" s="6">
        <v>180000</v>
      </c>
      <c r="Z19" s="6">
        <v>48000</v>
      </c>
      <c r="AA19" s="6">
        <v>10000</v>
      </c>
      <c r="AB19" s="6">
        <f t="shared" si="1"/>
        <v>448000</v>
      </c>
    </row>
    <row r="20" spans="1:28" ht="15.6" x14ac:dyDescent="0.3">
      <c r="A20" s="5" t="s">
        <v>28</v>
      </c>
      <c r="B20" s="11" t="s">
        <v>36</v>
      </c>
      <c r="C20" s="6">
        <v>5</v>
      </c>
      <c r="D20" s="6">
        <v>0</v>
      </c>
      <c r="E20" s="6">
        <v>3</v>
      </c>
      <c r="F20" s="6">
        <v>1</v>
      </c>
      <c r="G20" s="6">
        <v>1</v>
      </c>
      <c r="H20" s="6">
        <v>8</v>
      </c>
      <c r="I20" s="6">
        <v>8</v>
      </c>
      <c r="J20" s="6">
        <v>2</v>
      </c>
      <c r="K20" s="6">
        <v>3</v>
      </c>
      <c r="L20" s="6">
        <v>2</v>
      </c>
      <c r="M20" s="6">
        <v>2</v>
      </c>
      <c r="N20" s="6">
        <v>3</v>
      </c>
      <c r="O20" s="6">
        <f t="shared" si="0"/>
        <v>38</v>
      </c>
      <c r="P20" s="6">
        <v>60000</v>
      </c>
      <c r="Q20" s="6">
        <v>0</v>
      </c>
      <c r="R20" s="6">
        <v>36000</v>
      </c>
      <c r="S20" s="6">
        <v>12000</v>
      </c>
      <c r="T20" s="6">
        <v>10000</v>
      </c>
      <c r="U20" s="6">
        <v>80000</v>
      </c>
      <c r="V20" s="6">
        <v>80000</v>
      </c>
      <c r="W20" s="6">
        <v>20000</v>
      </c>
      <c r="X20" s="6">
        <v>36000</v>
      </c>
      <c r="Y20" s="6">
        <v>24000</v>
      </c>
      <c r="Z20" s="6">
        <v>24000</v>
      </c>
      <c r="AA20" s="6">
        <v>30000</v>
      </c>
      <c r="AB20" s="6">
        <f t="shared" si="1"/>
        <v>412000</v>
      </c>
    </row>
    <row r="21" spans="1:28" ht="15.6" x14ac:dyDescent="0.3">
      <c r="A21" s="5" t="s">
        <v>15</v>
      </c>
      <c r="B21" s="11" t="s">
        <v>37</v>
      </c>
      <c r="C21" s="6">
        <v>9</v>
      </c>
      <c r="D21" s="6">
        <v>0</v>
      </c>
      <c r="E21" s="6">
        <v>7</v>
      </c>
      <c r="F21" s="6">
        <v>5</v>
      </c>
      <c r="G21" s="6">
        <v>0</v>
      </c>
      <c r="H21" s="6">
        <v>1</v>
      </c>
      <c r="I21" s="6">
        <v>4</v>
      </c>
      <c r="J21" s="6">
        <v>1</v>
      </c>
      <c r="K21" s="6">
        <v>1</v>
      </c>
      <c r="L21" s="6">
        <v>3</v>
      </c>
      <c r="M21" s="6">
        <v>5</v>
      </c>
      <c r="N21" s="6">
        <v>0</v>
      </c>
      <c r="O21" s="6">
        <f t="shared" si="0"/>
        <v>36</v>
      </c>
      <c r="P21" s="6">
        <v>108000</v>
      </c>
      <c r="Q21" s="6">
        <v>0</v>
      </c>
      <c r="R21" s="6">
        <v>84000</v>
      </c>
      <c r="S21" s="6">
        <v>60000</v>
      </c>
      <c r="T21" s="6">
        <v>0</v>
      </c>
      <c r="U21" s="6">
        <v>10000</v>
      </c>
      <c r="V21" s="6">
        <v>40000</v>
      </c>
      <c r="W21" s="6">
        <v>10000</v>
      </c>
      <c r="X21" s="6">
        <v>12000</v>
      </c>
      <c r="Y21" s="6">
        <v>36000</v>
      </c>
      <c r="Z21" s="6">
        <v>60000</v>
      </c>
      <c r="AA21" s="6">
        <v>0</v>
      </c>
      <c r="AB21" s="6">
        <f t="shared" si="1"/>
        <v>420000</v>
      </c>
    </row>
    <row r="22" spans="1:28" ht="15.6" x14ac:dyDescent="0.3">
      <c r="A22" s="5" t="s">
        <v>18</v>
      </c>
      <c r="B22" s="11" t="s">
        <v>38</v>
      </c>
      <c r="C22" s="6">
        <v>5</v>
      </c>
      <c r="D22" s="6">
        <v>6</v>
      </c>
      <c r="E22" s="6">
        <v>2</v>
      </c>
      <c r="F22" s="6">
        <v>1</v>
      </c>
      <c r="G22" s="6">
        <v>1</v>
      </c>
      <c r="H22" s="6">
        <v>1</v>
      </c>
      <c r="I22" s="6">
        <v>8</v>
      </c>
      <c r="J22" s="6">
        <v>2</v>
      </c>
      <c r="K22" s="6">
        <v>2</v>
      </c>
      <c r="L22" s="6">
        <v>5</v>
      </c>
      <c r="M22" s="6">
        <v>4</v>
      </c>
      <c r="N22" s="6">
        <v>5</v>
      </c>
      <c r="O22" s="6">
        <f t="shared" si="0"/>
        <v>42</v>
      </c>
      <c r="P22" s="6">
        <v>60000</v>
      </c>
      <c r="Q22" s="6">
        <v>72000</v>
      </c>
      <c r="R22" s="6">
        <v>24000</v>
      </c>
      <c r="S22" s="6">
        <v>12000</v>
      </c>
      <c r="T22" s="6">
        <v>10000</v>
      </c>
      <c r="U22" s="6">
        <v>10000</v>
      </c>
      <c r="V22" s="6">
        <v>80000</v>
      </c>
      <c r="W22" s="6">
        <v>20000</v>
      </c>
      <c r="X22" s="6">
        <v>24000</v>
      </c>
      <c r="Y22" s="6">
        <v>60000</v>
      </c>
      <c r="Z22" s="6">
        <v>48000</v>
      </c>
      <c r="AA22" s="6">
        <v>50000</v>
      </c>
      <c r="AB22" s="6">
        <f t="shared" si="1"/>
        <v>470000</v>
      </c>
    </row>
    <row r="23" spans="1:28" ht="15.6" x14ac:dyDescent="0.3">
      <c r="A23" s="5" t="s">
        <v>28</v>
      </c>
      <c r="B23" s="11" t="s">
        <v>39</v>
      </c>
      <c r="C23" s="6">
        <v>1</v>
      </c>
      <c r="D23" s="6">
        <v>0</v>
      </c>
      <c r="E23" s="6">
        <v>0</v>
      </c>
      <c r="F23" s="6">
        <v>2</v>
      </c>
      <c r="G23" s="6">
        <v>1</v>
      </c>
      <c r="H23" s="6">
        <v>2</v>
      </c>
      <c r="I23" s="6">
        <v>1</v>
      </c>
      <c r="J23" s="6">
        <v>5</v>
      </c>
      <c r="K23" s="6">
        <v>2</v>
      </c>
      <c r="L23" s="6">
        <v>2</v>
      </c>
      <c r="M23" s="6">
        <v>8</v>
      </c>
      <c r="N23" s="6">
        <v>3</v>
      </c>
      <c r="O23" s="6">
        <f t="shared" si="0"/>
        <v>27</v>
      </c>
      <c r="P23" s="6">
        <v>12000</v>
      </c>
      <c r="Q23" s="6">
        <v>0</v>
      </c>
      <c r="R23" s="6">
        <v>0</v>
      </c>
      <c r="S23" s="6">
        <v>24000</v>
      </c>
      <c r="T23" s="6">
        <v>10000</v>
      </c>
      <c r="U23" s="6">
        <v>20000</v>
      </c>
      <c r="V23" s="6">
        <v>10000</v>
      </c>
      <c r="W23" s="6">
        <v>50000</v>
      </c>
      <c r="X23" s="6">
        <v>24000</v>
      </c>
      <c r="Y23" s="6">
        <v>24000</v>
      </c>
      <c r="Z23" s="6">
        <v>96000</v>
      </c>
      <c r="AA23" s="6">
        <v>30000</v>
      </c>
      <c r="AB23" s="6">
        <f t="shared" si="1"/>
        <v>300000</v>
      </c>
    </row>
    <row r="24" spans="1:28" ht="15.6" x14ac:dyDescent="0.3">
      <c r="A24" s="5" t="s">
        <v>15</v>
      </c>
      <c r="B24" s="11" t="s">
        <v>40</v>
      </c>
      <c r="C24" s="6">
        <v>0</v>
      </c>
      <c r="D24" s="6">
        <v>0</v>
      </c>
      <c r="E24" s="6">
        <v>1</v>
      </c>
      <c r="F24" s="6">
        <v>2</v>
      </c>
      <c r="G24" s="6">
        <v>1</v>
      </c>
      <c r="H24" s="6">
        <v>2</v>
      </c>
      <c r="I24" s="6">
        <v>5</v>
      </c>
      <c r="J24" s="6">
        <v>2</v>
      </c>
      <c r="K24" s="6">
        <v>6</v>
      </c>
      <c r="L24" s="6">
        <v>5</v>
      </c>
      <c r="M24" s="6">
        <v>4</v>
      </c>
      <c r="N24" s="6">
        <v>5</v>
      </c>
      <c r="O24" s="6">
        <f t="shared" si="0"/>
        <v>33</v>
      </c>
      <c r="P24" s="6">
        <v>0</v>
      </c>
      <c r="Q24" s="6">
        <v>0</v>
      </c>
      <c r="R24" s="6">
        <v>12000</v>
      </c>
      <c r="S24" s="6">
        <v>24000</v>
      </c>
      <c r="T24" s="6">
        <v>10000</v>
      </c>
      <c r="U24" s="6">
        <v>20000</v>
      </c>
      <c r="V24" s="6">
        <v>50000</v>
      </c>
      <c r="W24" s="6">
        <v>20000</v>
      </c>
      <c r="X24" s="6">
        <v>72000</v>
      </c>
      <c r="Y24" s="6">
        <v>60000</v>
      </c>
      <c r="Z24" s="6">
        <v>48000</v>
      </c>
      <c r="AA24" s="6">
        <v>50000</v>
      </c>
      <c r="AB24" s="6">
        <f t="shared" si="1"/>
        <v>366000</v>
      </c>
    </row>
    <row r="25" spans="1:28" ht="15.6" x14ac:dyDescent="0.3">
      <c r="A25" s="5" t="s">
        <v>18</v>
      </c>
      <c r="B25" s="11" t="s">
        <v>41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4</v>
      </c>
      <c r="I25" s="6">
        <v>2</v>
      </c>
      <c r="J25" s="6">
        <v>4</v>
      </c>
      <c r="K25" s="6">
        <v>3</v>
      </c>
      <c r="L25" s="6">
        <v>0</v>
      </c>
      <c r="M25" s="6">
        <v>2</v>
      </c>
      <c r="N25" s="6">
        <v>0</v>
      </c>
      <c r="O25" s="6">
        <f t="shared" si="0"/>
        <v>16</v>
      </c>
      <c r="P25" s="6">
        <v>0</v>
      </c>
      <c r="Q25" s="6">
        <v>0</v>
      </c>
      <c r="R25" s="6">
        <v>0</v>
      </c>
      <c r="S25" s="6">
        <v>0</v>
      </c>
      <c r="T25" s="6">
        <v>10000</v>
      </c>
      <c r="U25" s="6">
        <v>40000</v>
      </c>
      <c r="V25" s="6">
        <v>20000</v>
      </c>
      <c r="W25" s="6">
        <v>40000</v>
      </c>
      <c r="X25" s="6">
        <v>36000</v>
      </c>
      <c r="Y25" s="6">
        <v>0</v>
      </c>
      <c r="Z25" s="6">
        <v>24000</v>
      </c>
      <c r="AA25" s="6">
        <v>0</v>
      </c>
      <c r="AB25" s="6">
        <f t="shared" si="1"/>
        <v>170000</v>
      </c>
    </row>
    <row r="26" spans="1:28" ht="15.6" x14ac:dyDescent="0.35">
      <c r="A26" s="42" t="s">
        <v>14</v>
      </c>
      <c r="B26" s="42"/>
      <c r="C26" s="10">
        <f t="shared" ref="C26:AB26" si="2">SUM(C4:C25)</f>
        <v>132</v>
      </c>
      <c r="D26" s="10">
        <f t="shared" si="2"/>
        <v>72</v>
      </c>
      <c r="E26" s="10">
        <f t="shared" si="2"/>
        <v>181</v>
      </c>
      <c r="F26" s="10">
        <f t="shared" si="2"/>
        <v>166</v>
      </c>
      <c r="G26" s="10">
        <f t="shared" si="2"/>
        <v>104</v>
      </c>
      <c r="H26" s="10">
        <f t="shared" si="2"/>
        <v>132</v>
      </c>
      <c r="I26" s="10">
        <f t="shared" si="2"/>
        <v>234</v>
      </c>
      <c r="J26" s="10">
        <f t="shared" si="2"/>
        <v>85</v>
      </c>
      <c r="K26" s="10">
        <f t="shared" si="2"/>
        <v>173</v>
      </c>
      <c r="L26" s="10">
        <f t="shared" si="2"/>
        <v>163</v>
      </c>
      <c r="M26" s="10">
        <f t="shared" si="2"/>
        <v>263</v>
      </c>
      <c r="N26" s="10">
        <f t="shared" si="2"/>
        <v>158</v>
      </c>
      <c r="O26" s="10">
        <f t="shared" si="2"/>
        <v>1863</v>
      </c>
      <c r="P26" s="10">
        <f t="shared" si="2"/>
        <v>1584000</v>
      </c>
      <c r="Q26" s="10">
        <f t="shared" si="2"/>
        <v>864000</v>
      </c>
      <c r="R26" s="10">
        <f t="shared" si="2"/>
        <v>2172000</v>
      </c>
      <c r="S26" s="10">
        <f t="shared" si="2"/>
        <v>1992000</v>
      </c>
      <c r="T26" s="10">
        <f t="shared" si="2"/>
        <v>1040000</v>
      </c>
      <c r="U26" s="10">
        <f t="shared" si="2"/>
        <v>1320000</v>
      </c>
      <c r="V26" s="10">
        <f t="shared" si="2"/>
        <v>2340000</v>
      </c>
      <c r="W26" s="10">
        <f t="shared" si="2"/>
        <v>850000</v>
      </c>
      <c r="X26" s="10">
        <f t="shared" si="2"/>
        <v>2076000</v>
      </c>
      <c r="Y26" s="10">
        <f t="shared" si="2"/>
        <v>1956000</v>
      </c>
      <c r="Z26" s="10">
        <f t="shared" si="2"/>
        <v>3156000</v>
      </c>
      <c r="AA26" s="10">
        <f t="shared" si="2"/>
        <v>1580000</v>
      </c>
      <c r="AB26" s="10">
        <f t="shared" si="2"/>
        <v>20930000</v>
      </c>
    </row>
    <row r="27" spans="1:28" x14ac:dyDescent="0.3">
      <c r="P27" s="16"/>
    </row>
    <row r="32" spans="1:28" x14ac:dyDescent="0.3">
      <c r="C32">
        <v>132</v>
      </c>
      <c r="D32">
        <v>72</v>
      </c>
      <c r="E32">
        <v>181</v>
      </c>
      <c r="F32">
        <v>166</v>
      </c>
      <c r="G32">
        <v>104</v>
      </c>
      <c r="H32">
        <v>132</v>
      </c>
      <c r="I32">
        <v>234</v>
      </c>
      <c r="J32">
        <v>85</v>
      </c>
      <c r="K32">
        <v>173</v>
      </c>
      <c r="L32">
        <v>163</v>
      </c>
      <c r="M32">
        <v>263</v>
      </c>
      <c r="N32">
        <v>158</v>
      </c>
      <c r="O32">
        <v>1863</v>
      </c>
      <c r="Q32">
        <v>1584000</v>
      </c>
      <c r="R32">
        <v>864000</v>
      </c>
      <c r="S32">
        <v>2172000</v>
      </c>
      <c r="T32">
        <v>1992000</v>
      </c>
      <c r="U32">
        <v>1040000</v>
      </c>
      <c r="V32">
        <v>1320000</v>
      </c>
      <c r="W32">
        <v>2340000</v>
      </c>
      <c r="X32">
        <v>850000</v>
      </c>
      <c r="Y32">
        <v>2076000</v>
      </c>
      <c r="Z32">
        <v>1956000</v>
      </c>
      <c r="AA32">
        <v>3156000</v>
      </c>
      <c r="AB32">
        <v>1580000</v>
      </c>
    </row>
  </sheetData>
  <mergeCells count="6">
    <mergeCell ref="A26:B26"/>
    <mergeCell ref="C1:O1"/>
    <mergeCell ref="P1:AB1"/>
    <mergeCell ref="A2:B2"/>
    <mergeCell ref="C2:O2"/>
    <mergeCell ref="P2:AB2"/>
  </mergeCells>
  <conditionalFormatting sqref="B1:B1048576">
    <cfRule type="duplicateValues" dxfId="2" priority="1"/>
  </conditionalFormatting>
  <pageMargins left="0.7" right="0.7" top="0.75" bottom="0.75" header="0.3" footer="0.3"/>
  <pageSetup orientation="portrait" horizontalDpi="4294967295" verticalDpi="4294967295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3"/>
  <sheetViews>
    <sheetView topLeftCell="A19" zoomScaleNormal="100" workbookViewId="0">
      <selection activeCell="O31" sqref="O31:AD31"/>
    </sheetView>
  </sheetViews>
  <sheetFormatPr defaultColWidth="9" defaultRowHeight="14.4" x14ac:dyDescent="0.3"/>
  <cols>
    <col min="1" max="1" width="10" style="1" customWidth="1"/>
    <col min="2" max="2" width="15.33203125" style="1" customWidth="1"/>
    <col min="3" max="3" width="13.21875" customWidth="1"/>
    <col min="4" max="4" width="13.33203125" customWidth="1"/>
    <col min="5" max="5" width="10.21875" customWidth="1"/>
    <col min="6" max="6" width="9.77734375" customWidth="1"/>
    <col min="7" max="7" width="10.33203125" customWidth="1"/>
    <col min="8" max="8" width="9.6640625" customWidth="1"/>
    <col min="10" max="10" width="10.33203125" customWidth="1"/>
    <col min="11" max="11" width="9.77734375" customWidth="1"/>
    <col min="12" max="12" width="9.44140625" customWidth="1"/>
    <col min="13" max="13" width="10.21875" customWidth="1"/>
    <col min="14" max="14" width="9.77734375" customWidth="1"/>
    <col min="15" max="15" width="10.77734375" customWidth="1"/>
    <col min="16" max="16" width="13.21875" customWidth="1"/>
    <col min="17" max="17" width="13.33203125" customWidth="1"/>
    <col min="18" max="26" width="11.33203125" bestFit="1" customWidth="1"/>
    <col min="27" max="27" width="12.5546875" bestFit="1" customWidth="1"/>
    <col min="28" max="28" width="13.6640625" bestFit="1" customWidth="1"/>
  </cols>
  <sheetData>
    <row r="1" spans="1:29" ht="18" x14ac:dyDescent="0.3">
      <c r="A1" s="5"/>
      <c r="B1" s="5"/>
      <c r="C1" s="43" t="s">
        <v>50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 t="s">
        <v>50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9" ht="18" x14ac:dyDescent="0.3">
      <c r="A2" s="45"/>
      <c r="B2" s="45"/>
      <c r="C2" s="43" t="s">
        <v>42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 t="s">
        <v>43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9" ht="19.2" x14ac:dyDescent="0.3">
      <c r="A3" s="2" t="s">
        <v>0</v>
      </c>
      <c r="B3" s="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2" t="s">
        <v>2</v>
      </c>
      <c r="Q3" s="12" t="s">
        <v>3</v>
      </c>
      <c r="R3" s="12" t="s">
        <v>4</v>
      </c>
      <c r="S3" s="12" t="s">
        <v>5</v>
      </c>
      <c r="T3" s="12" t="s">
        <v>6</v>
      </c>
      <c r="U3" s="12" t="s">
        <v>7</v>
      </c>
      <c r="V3" s="12" t="s">
        <v>8</v>
      </c>
      <c r="W3" s="12" t="s">
        <v>9</v>
      </c>
      <c r="X3" s="12" t="s">
        <v>10</v>
      </c>
      <c r="Y3" s="12" t="s">
        <v>11</v>
      </c>
      <c r="Z3" s="12" t="s">
        <v>12</v>
      </c>
      <c r="AA3" s="12" t="s">
        <v>13</v>
      </c>
      <c r="AB3" s="12" t="s">
        <v>14</v>
      </c>
      <c r="AC3" s="4"/>
    </row>
    <row r="4" spans="1:29" ht="15.6" x14ac:dyDescent="0.3">
      <c r="A4" s="5" t="s">
        <v>15</v>
      </c>
      <c r="B4" s="11" t="s">
        <v>16</v>
      </c>
      <c r="C4" s="6">
        <v>13</v>
      </c>
      <c r="D4" s="6">
        <v>34</v>
      </c>
      <c r="E4" s="6">
        <v>53</v>
      </c>
      <c r="F4" s="6">
        <v>47</v>
      </c>
      <c r="G4" s="6">
        <v>32</v>
      </c>
      <c r="H4" s="6">
        <v>41</v>
      </c>
      <c r="I4" s="6">
        <v>16</v>
      </c>
      <c r="J4" s="6">
        <v>18</v>
      </c>
      <c r="K4" s="6">
        <v>40</v>
      </c>
      <c r="L4" s="6">
        <v>25</v>
      </c>
      <c r="M4" s="6">
        <v>40</v>
      </c>
      <c r="N4" s="6">
        <v>28</v>
      </c>
      <c r="O4" s="6">
        <f t="shared" ref="O4:O26" si="0">SUM(C4:N4)</f>
        <v>387</v>
      </c>
      <c r="P4" s="6">
        <v>156000</v>
      </c>
      <c r="Q4" s="6">
        <v>408000</v>
      </c>
      <c r="R4" s="6">
        <v>636000</v>
      </c>
      <c r="S4" s="6">
        <v>564000</v>
      </c>
      <c r="T4" s="6">
        <v>320000</v>
      </c>
      <c r="U4" s="6">
        <v>410000</v>
      </c>
      <c r="V4" s="6">
        <v>160000</v>
      </c>
      <c r="W4" s="6">
        <v>180000</v>
      </c>
      <c r="X4" s="6">
        <v>480000</v>
      </c>
      <c r="Y4" s="6">
        <v>300000</v>
      </c>
      <c r="Z4" s="6">
        <v>480000</v>
      </c>
      <c r="AA4" s="6">
        <v>280000</v>
      </c>
      <c r="AB4" s="6">
        <f t="shared" ref="AB4:AB26" si="1">SUM(P4:AA4)</f>
        <v>4374000</v>
      </c>
    </row>
    <row r="5" spans="1:29" ht="15.6" x14ac:dyDescent="0.3">
      <c r="A5" s="5" t="s">
        <v>18</v>
      </c>
      <c r="B5" s="11" t="s">
        <v>19</v>
      </c>
      <c r="C5" s="6">
        <v>9</v>
      </c>
      <c r="D5" s="6">
        <v>5</v>
      </c>
      <c r="E5" s="6">
        <v>26</v>
      </c>
      <c r="F5" s="6">
        <v>25</v>
      </c>
      <c r="G5" s="6">
        <v>24</v>
      </c>
      <c r="H5" s="6">
        <v>15</v>
      </c>
      <c r="I5" s="6">
        <v>33</v>
      </c>
      <c r="J5" s="6">
        <v>11</v>
      </c>
      <c r="K5" s="6">
        <v>10</v>
      </c>
      <c r="L5" s="6">
        <v>17</v>
      </c>
      <c r="M5" s="6">
        <v>27</v>
      </c>
      <c r="N5" s="6">
        <v>27</v>
      </c>
      <c r="O5" s="6">
        <f t="shared" si="0"/>
        <v>229</v>
      </c>
      <c r="P5" s="6">
        <v>108000</v>
      </c>
      <c r="Q5" s="6">
        <v>60000</v>
      </c>
      <c r="R5" s="6">
        <v>312000</v>
      </c>
      <c r="S5" s="6">
        <v>300000</v>
      </c>
      <c r="T5" s="6">
        <v>240000</v>
      </c>
      <c r="U5" s="6">
        <v>150000</v>
      </c>
      <c r="V5" s="6">
        <v>330000</v>
      </c>
      <c r="W5" s="6">
        <v>110000</v>
      </c>
      <c r="X5" s="6">
        <v>120000</v>
      </c>
      <c r="Y5" s="6">
        <v>204000</v>
      </c>
      <c r="Z5" s="6">
        <v>324000</v>
      </c>
      <c r="AA5" s="6">
        <v>270000</v>
      </c>
      <c r="AB5" s="6">
        <f t="shared" si="1"/>
        <v>2528000</v>
      </c>
    </row>
    <row r="6" spans="1:29" ht="15.6" x14ac:dyDescent="0.3">
      <c r="A6" s="5" t="s">
        <v>20</v>
      </c>
      <c r="B6" s="11" t="s">
        <v>21</v>
      </c>
      <c r="C6" s="6">
        <v>12</v>
      </c>
      <c r="D6" s="6">
        <v>11</v>
      </c>
      <c r="E6" s="6">
        <v>21</v>
      </c>
      <c r="F6" s="6">
        <v>17</v>
      </c>
      <c r="G6" s="6">
        <v>25</v>
      </c>
      <c r="H6" s="6">
        <v>10</v>
      </c>
      <c r="I6" s="6">
        <v>38</v>
      </c>
      <c r="J6" s="6">
        <v>10</v>
      </c>
      <c r="K6" s="6">
        <v>9</v>
      </c>
      <c r="L6" s="6">
        <v>15</v>
      </c>
      <c r="M6" s="6">
        <v>14</v>
      </c>
      <c r="N6" s="6">
        <v>16</v>
      </c>
      <c r="O6" s="6">
        <f t="shared" si="0"/>
        <v>198</v>
      </c>
      <c r="P6" s="6">
        <v>144000</v>
      </c>
      <c r="Q6" s="6">
        <v>132000</v>
      </c>
      <c r="R6" s="6">
        <v>252000</v>
      </c>
      <c r="S6" s="6">
        <v>204000</v>
      </c>
      <c r="T6" s="6">
        <v>250000</v>
      </c>
      <c r="U6" s="6">
        <v>100000</v>
      </c>
      <c r="V6" s="6">
        <v>380000</v>
      </c>
      <c r="W6" s="6">
        <v>100000</v>
      </c>
      <c r="X6" s="6">
        <v>108000</v>
      </c>
      <c r="Y6" s="6">
        <v>180000</v>
      </c>
      <c r="Z6" s="6">
        <v>168000</v>
      </c>
      <c r="AA6" s="6">
        <v>160000</v>
      </c>
      <c r="AB6" s="6">
        <f t="shared" si="1"/>
        <v>2178000</v>
      </c>
    </row>
    <row r="7" spans="1:29" ht="15.6" x14ac:dyDescent="0.3">
      <c r="A7" s="5" t="s">
        <v>18</v>
      </c>
      <c r="B7" s="11" t="s">
        <v>22</v>
      </c>
      <c r="C7" s="6">
        <v>45</v>
      </c>
      <c r="D7" s="6">
        <v>11</v>
      </c>
      <c r="E7" s="6">
        <v>10</v>
      </c>
      <c r="F7" s="6">
        <v>1</v>
      </c>
      <c r="G7" s="6">
        <v>8</v>
      </c>
      <c r="H7" s="6">
        <v>12</v>
      </c>
      <c r="I7" s="6">
        <v>32</v>
      </c>
      <c r="J7" s="6">
        <v>13</v>
      </c>
      <c r="K7" s="6">
        <v>18</v>
      </c>
      <c r="L7" s="6">
        <v>20</v>
      </c>
      <c r="M7" s="6">
        <v>30</v>
      </c>
      <c r="N7" s="6">
        <v>18</v>
      </c>
      <c r="O7" s="6">
        <f t="shared" si="0"/>
        <v>218</v>
      </c>
      <c r="P7" s="6">
        <v>540000</v>
      </c>
      <c r="Q7" s="6">
        <v>132000</v>
      </c>
      <c r="R7" s="6">
        <v>120000</v>
      </c>
      <c r="S7" s="6">
        <v>12000</v>
      </c>
      <c r="T7" s="6">
        <v>80000</v>
      </c>
      <c r="U7" s="6">
        <v>120000</v>
      </c>
      <c r="V7" s="6">
        <v>320000</v>
      </c>
      <c r="W7" s="6">
        <v>130000</v>
      </c>
      <c r="X7" s="6">
        <v>216000</v>
      </c>
      <c r="Y7" s="6">
        <v>240000</v>
      </c>
      <c r="Z7" s="6">
        <v>360000</v>
      </c>
      <c r="AA7" s="6">
        <v>180000</v>
      </c>
      <c r="AB7" s="6">
        <f t="shared" si="1"/>
        <v>2450000</v>
      </c>
    </row>
    <row r="8" spans="1:29" ht="15.6" x14ac:dyDescent="0.3">
      <c r="A8" s="5" t="s">
        <v>15</v>
      </c>
      <c r="B8" s="11" t="s">
        <v>23</v>
      </c>
      <c r="C8" s="6">
        <v>7</v>
      </c>
      <c r="D8" s="6">
        <v>4</v>
      </c>
      <c r="E8" s="6">
        <v>9</v>
      </c>
      <c r="F8" s="6">
        <v>11</v>
      </c>
      <c r="G8" s="6">
        <v>9</v>
      </c>
      <c r="H8" s="6">
        <v>11</v>
      </c>
      <c r="I8" s="6">
        <v>21</v>
      </c>
      <c r="J8" s="6">
        <v>6</v>
      </c>
      <c r="K8" s="6">
        <v>9</v>
      </c>
      <c r="L8" s="6">
        <v>9</v>
      </c>
      <c r="M8" s="6">
        <v>27</v>
      </c>
      <c r="N8" s="6">
        <v>16</v>
      </c>
      <c r="O8" s="6">
        <f t="shared" si="0"/>
        <v>139</v>
      </c>
      <c r="P8" s="6">
        <v>84000</v>
      </c>
      <c r="Q8" s="6">
        <v>48000</v>
      </c>
      <c r="R8" s="6">
        <v>108000</v>
      </c>
      <c r="S8" s="6">
        <v>132000</v>
      </c>
      <c r="T8" s="6">
        <v>90000</v>
      </c>
      <c r="U8" s="6">
        <v>110000</v>
      </c>
      <c r="V8" s="6">
        <v>210000</v>
      </c>
      <c r="W8" s="6">
        <v>60000</v>
      </c>
      <c r="X8" s="6">
        <v>108000</v>
      </c>
      <c r="Y8" s="6">
        <v>108000</v>
      </c>
      <c r="Z8" s="6">
        <v>324000</v>
      </c>
      <c r="AA8" s="6">
        <v>160000</v>
      </c>
      <c r="AB8" s="6">
        <f t="shared" si="1"/>
        <v>1542000</v>
      </c>
    </row>
    <row r="9" spans="1:29" ht="15.6" x14ac:dyDescent="0.3">
      <c r="A9" s="5" t="s">
        <v>18</v>
      </c>
      <c r="B9" s="11" t="s">
        <v>24</v>
      </c>
      <c r="C9" s="6">
        <v>9</v>
      </c>
      <c r="D9" s="6">
        <v>5</v>
      </c>
      <c r="E9" s="6">
        <v>19</v>
      </c>
      <c r="F9" s="6">
        <v>13</v>
      </c>
      <c r="G9" s="6">
        <v>18</v>
      </c>
      <c r="H9" s="6">
        <v>6</v>
      </c>
      <c r="I9" s="6">
        <v>19</v>
      </c>
      <c r="J9" s="6">
        <v>4</v>
      </c>
      <c r="K9" s="6">
        <v>5</v>
      </c>
      <c r="L9" s="6">
        <v>9</v>
      </c>
      <c r="M9" s="6">
        <v>8</v>
      </c>
      <c r="N9" s="6">
        <v>8</v>
      </c>
      <c r="O9" s="6">
        <f t="shared" si="0"/>
        <v>123</v>
      </c>
      <c r="P9" s="6">
        <v>108000</v>
      </c>
      <c r="Q9" s="6">
        <v>60000</v>
      </c>
      <c r="R9" s="6">
        <v>228000</v>
      </c>
      <c r="S9" s="6">
        <v>156000</v>
      </c>
      <c r="T9" s="6">
        <v>180000</v>
      </c>
      <c r="U9" s="6">
        <v>60000</v>
      </c>
      <c r="V9" s="6">
        <v>190000</v>
      </c>
      <c r="W9" s="6">
        <v>40000</v>
      </c>
      <c r="X9" s="6">
        <v>60000</v>
      </c>
      <c r="Y9" s="6">
        <v>108000</v>
      </c>
      <c r="Z9" s="6">
        <v>96000</v>
      </c>
      <c r="AA9" s="6">
        <v>80000</v>
      </c>
      <c r="AB9" s="6">
        <f t="shared" si="1"/>
        <v>1366000</v>
      </c>
    </row>
    <row r="10" spans="1:29" ht="15.6" x14ac:dyDescent="0.3">
      <c r="A10" s="5" t="s">
        <v>20</v>
      </c>
      <c r="B10" s="11" t="s">
        <v>25</v>
      </c>
      <c r="C10" s="6">
        <v>5</v>
      </c>
      <c r="D10" s="6">
        <v>4</v>
      </c>
      <c r="E10" s="6">
        <v>9</v>
      </c>
      <c r="F10" s="6">
        <v>12</v>
      </c>
      <c r="G10" s="6">
        <v>2</v>
      </c>
      <c r="H10" s="6">
        <v>1</v>
      </c>
      <c r="I10" s="6">
        <v>19</v>
      </c>
      <c r="J10" s="6">
        <v>12</v>
      </c>
      <c r="K10" s="6">
        <v>8</v>
      </c>
      <c r="L10" s="6">
        <v>5</v>
      </c>
      <c r="M10" s="6">
        <v>24</v>
      </c>
      <c r="N10" s="6">
        <v>15</v>
      </c>
      <c r="O10" s="6">
        <f t="shared" si="0"/>
        <v>116</v>
      </c>
      <c r="P10" s="6">
        <v>60000</v>
      </c>
      <c r="Q10" s="6">
        <v>48000</v>
      </c>
      <c r="R10" s="6">
        <v>108000</v>
      </c>
      <c r="S10" s="6">
        <v>144000</v>
      </c>
      <c r="T10" s="6">
        <v>20000</v>
      </c>
      <c r="U10" s="6">
        <v>10000</v>
      </c>
      <c r="V10" s="6">
        <v>190000</v>
      </c>
      <c r="W10" s="6">
        <v>120000</v>
      </c>
      <c r="X10" s="6">
        <v>96000</v>
      </c>
      <c r="Y10" s="6">
        <v>60000</v>
      </c>
      <c r="Z10" s="6">
        <v>288000</v>
      </c>
      <c r="AA10" s="6">
        <v>150000</v>
      </c>
      <c r="AB10" s="6">
        <f t="shared" si="1"/>
        <v>1294000</v>
      </c>
    </row>
    <row r="11" spans="1:29" ht="15.6" x14ac:dyDescent="0.3">
      <c r="A11" s="5" t="s">
        <v>18</v>
      </c>
      <c r="B11" s="11" t="s">
        <v>26</v>
      </c>
      <c r="C11" s="6">
        <v>5</v>
      </c>
      <c r="D11" s="6">
        <v>4</v>
      </c>
      <c r="E11" s="6">
        <v>12</v>
      </c>
      <c r="F11" s="6">
        <v>15</v>
      </c>
      <c r="G11" s="6">
        <v>9</v>
      </c>
      <c r="H11" s="6">
        <v>7</v>
      </c>
      <c r="I11" s="6">
        <v>18</v>
      </c>
      <c r="J11" s="6">
        <v>2</v>
      </c>
      <c r="K11" s="6">
        <v>5</v>
      </c>
      <c r="L11" s="6">
        <v>5</v>
      </c>
      <c r="M11" s="6">
        <v>15</v>
      </c>
      <c r="N11" s="6">
        <v>9</v>
      </c>
      <c r="O11" s="6">
        <f t="shared" si="0"/>
        <v>106</v>
      </c>
      <c r="P11" s="6">
        <v>60000</v>
      </c>
      <c r="Q11" s="6">
        <v>48000</v>
      </c>
      <c r="R11" s="6">
        <v>144000</v>
      </c>
      <c r="S11" s="6">
        <v>180000</v>
      </c>
      <c r="T11" s="6">
        <v>90000</v>
      </c>
      <c r="U11" s="6">
        <v>70000</v>
      </c>
      <c r="V11" s="6">
        <v>180000</v>
      </c>
      <c r="W11" s="6">
        <v>20000</v>
      </c>
      <c r="X11" s="6">
        <v>60000</v>
      </c>
      <c r="Y11" s="6">
        <v>60000</v>
      </c>
      <c r="Z11" s="6">
        <v>180000</v>
      </c>
      <c r="AA11" s="6">
        <v>90000</v>
      </c>
      <c r="AB11" s="6">
        <f t="shared" si="1"/>
        <v>1182000</v>
      </c>
    </row>
    <row r="12" spans="1:29" ht="15.6" x14ac:dyDescent="0.3">
      <c r="A12" s="5" t="s">
        <v>15</v>
      </c>
      <c r="B12" s="11" t="s">
        <v>27</v>
      </c>
      <c r="C12" s="6">
        <v>6</v>
      </c>
      <c r="D12" s="6">
        <v>5</v>
      </c>
      <c r="E12" s="6">
        <v>14</v>
      </c>
      <c r="F12" s="6">
        <v>9</v>
      </c>
      <c r="G12" s="6">
        <v>8</v>
      </c>
      <c r="H12" s="6">
        <v>3</v>
      </c>
      <c r="I12" s="6">
        <v>14</v>
      </c>
      <c r="J12" s="6">
        <v>6</v>
      </c>
      <c r="K12" s="6">
        <v>6</v>
      </c>
      <c r="L12" s="6">
        <v>4</v>
      </c>
      <c r="M12" s="6">
        <v>12</v>
      </c>
      <c r="N12" s="6">
        <v>13</v>
      </c>
      <c r="O12" s="6">
        <f t="shared" si="0"/>
        <v>100</v>
      </c>
      <c r="P12" s="6">
        <v>72000</v>
      </c>
      <c r="Q12" s="6">
        <v>60000</v>
      </c>
      <c r="R12" s="6">
        <v>168000</v>
      </c>
      <c r="S12" s="6">
        <v>108000</v>
      </c>
      <c r="T12" s="6">
        <v>80000</v>
      </c>
      <c r="U12" s="6">
        <v>30000</v>
      </c>
      <c r="V12" s="6">
        <v>140000</v>
      </c>
      <c r="W12" s="6">
        <v>60000</v>
      </c>
      <c r="X12" s="6">
        <v>72000</v>
      </c>
      <c r="Y12" s="6">
        <v>48000</v>
      </c>
      <c r="Z12" s="6">
        <v>144000</v>
      </c>
      <c r="AA12" s="6">
        <v>130000</v>
      </c>
      <c r="AB12" s="6">
        <f t="shared" si="1"/>
        <v>1112000</v>
      </c>
    </row>
    <row r="13" spans="1:29" ht="15.6" x14ac:dyDescent="0.3">
      <c r="A13" s="5" t="s">
        <v>28</v>
      </c>
      <c r="B13" s="11" t="s">
        <v>29</v>
      </c>
      <c r="C13" s="6">
        <v>4</v>
      </c>
      <c r="D13" s="6">
        <v>4</v>
      </c>
      <c r="E13" s="6">
        <v>11</v>
      </c>
      <c r="F13" s="6">
        <v>9</v>
      </c>
      <c r="G13" s="6">
        <v>3</v>
      </c>
      <c r="H13" s="6">
        <v>1</v>
      </c>
      <c r="I13" s="6">
        <v>19</v>
      </c>
      <c r="J13" s="6">
        <v>7</v>
      </c>
      <c r="K13" s="6">
        <v>7</v>
      </c>
      <c r="L13" s="6">
        <v>6</v>
      </c>
      <c r="M13" s="6">
        <v>17</v>
      </c>
      <c r="N13" s="6">
        <v>7</v>
      </c>
      <c r="O13" s="6">
        <f t="shared" si="0"/>
        <v>95</v>
      </c>
      <c r="P13" s="6">
        <v>48000</v>
      </c>
      <c r="Q13" s="6">
        <v>48000</v>
      </c>
      <c r="R13" s="6">
        <v>132000</v>
      </c>
      <c r="S13" s="6">
        <v>108000</v>
      </c>
      <c r="T13" s="6">
        <v>30000</v>
      </c>
      <c r="U13" s="6">
        <v>10000</v>
      </c>
      <c r="V13" s="6">
        <v>190000</v>
      </c>
      <c r="W13" s="6">
        <v>70000</v>
      </c>
      <c r="X13" s="6">
        <v>84000</v>
      </c>
      <c r="Y13" s="6">
        <v>72000</v>
      </c>
      <c r="Z13" s="6">
        <v>204000</v>
      </c>
      <c r="AA13" s="6">
        <v>70000</v>
      </c>
      <c r="AB13" s="6">
        <f t="shared" si="1"/>
        <v>1066000</v>
      </c>
    </row>
    <row r="14" spans="1:29" ht="15.6" x14ac:dyDescent="0.3">
      <c r="A14" s="5" t="s">
        <v>20</v>
      </c>
      <c r="B14" s="11" t="s">
        <v>30</v>
      </c>
      <c r="C14" s="6">
        <v>2</v>
      </c>
      <c r="D14" s="6">
        <v>4</v>
      </c>
      <c r="E14" s="6">
        <v>2</v>
      </c>
      <c r="F14" s="6">
        <v>1</v>
      </c>
      <c r="G14" s="6">
        <v>5</v>
      </c>
      <c r="H14" s="6">
        <v>6</v>
      </c>
      <c r="I14" s="6">
        <v>9</v>
      </c>
      <c r="J14" s="6">
        <v>3</v>
      </c>
      <c r="K14" s="6">
        <v>20</v>
      </c>
      <c r="L14" s="6">
        <v>10</v>
      </c>
      <c r="M14" s="6">
        <v>18</v>
      </c>
      <c r="N14" s="6">
        <v>14</v>
      </c>
      <c r="O14" s="6">
        <f t="shared" si="0"/>
        <v>94</v>
      </c>
      <c r="P14" s="6">
        <v>24000</v>
      </c>
      <c r="Q14" s="6">
        <v>48000</v>
      </c>
      <c r="R14" s="6">
        <v>24000</v>
      </c>
      <c r="S14" s="6">
        <v>12000</v>
      </c>
      <c r="T14" s="6">
        <v>50000</v>
      </c>
      <c r="U14" s="6">
        <v>60000</v>
      </c>
      <c r="V14" s="6">
        <v>90000</v>
      </c>
      <c r="W14" s="6">
        <v>30000</v>
      </c>
      <c r="X14" s="6">
        <v>240000</v>
      </c>
      <c r="Y14" s="6">
        <v>120000</v>
      </c>
      <c r="Z14" s="6">
        <v>216000</v>
      </c>
      <c r="AA14" s="6">
        <v>140000</v>
      </c>
      <c r="AB14" s="6">
        <f t="shared" si="1"/>
        <v>1054000</v>
      </c>
    </row>
    <row r="15" spans="1:29" ht="15.6" x14ac:dyDescent="0.3">
      <c r="A15" s="5" t="s">
        <v>18</v>
      </c>
      <c r="B15" s="11" t="s">
        <v>31</v>
      </c>
      <c r="C15" s="6">
        <v>7</v>
      </c>
      <c r="D15" s="6">
        <v>1</v>
      </c>
      <c r="E15" s="6">
        <v>8</v>
      </c>
      <c r="F15" s="6">
        <v>5</v>
      </c>
      <c r="G15" s="6">
        <v>7</v>
      </c>
      <c r="H15" s="6">
        <v>5</v>
      </c>
      <c r="I15" s="6">
        <v>13</v>
      </c>
      <c r="J15" s="6">
        <v>8</v>
      </c>
      <c r="K15" s="6">
        <v>10</v>
      </c>
      <c r="L15" s="6">
        <v>9</v>
      </c>
      <c r="M15" s="6">
        <v>6</v>
      </c>
      <c r="N15" s="6">
        <v>7</v>
      </c>
      <c r="O15" s="6">
        <f t="shared" si="0"/>
        <v>86</v>
      </c>
      <c r="P15" s="6">
        <v>84000</v>
      </c>
      <c r="Q15" s="6">
        <v>12000</v>
      </c>
      <c r="R15" s="6">
        <v>96000</v>
      </c>
      <c r="S15" s="6">
        <v>60000</v>
      </c>
      <c r="T15" s="6">
        <v>70000</v>
      </c>
      <c r="U15" s="6">
        <v>50000</v>
      </c>
      <c r="V15" s="6">
        <v>130000</v>
      </c>
      <c r="W15" s="6">
        <v>80000</v>
      </c>
      <c r="X15" s="6">
        <v>120000</v>
      </c>
      <c r="Y15" s="6">
        <v>108000</v>
      </c>
      <c r="Z15" s="6">
        <v>72000</v>
      </c>
      <c r="AA15" s="6">
        <v>70000</v>
      </c>
      <c r="AB15" s="6">
        <f t="shared" si="1"/>
        <v>952000</v>
      </c>
    </row>
    <row r="16" spans="1:29" ht="15.6" x14ac:dyDescent="0.3">
      <c r="A16" s="5" t="s">
        <v>28</v>
      </c>
      <c r="B16" s="11" t="s">
        <v>32</v>
      </c>
      <c r="C16" s="6">
        <v>4</v>
      </c>
      <c r="D16" s="6">
        <v>5</v>
      </c>
      <c r="E16" s="6">
        <v>2</v>
      </c>
      <c r="F16" s="6">
        <v>4</v>
      </c>
      <c r="G16" s="6">
        <v>6</v>
      </c>
      <c r="H16" s="6">
        <v>3</v>
      </c>
      <c r="I16" s="6">
        <v>10</v>
      </c>
      <c r="J16" s="6">
        <v>5</v>
      </c>
      <c r="K16" s="6">
        <v>4</v>
      </c>
      <c r="L16" s="6">
        <v>8</v>
      </c>
      <c r="M16" s="6">
        <v>9</v>
      </c>
      <c r="N16" s="6">
        <v>10</v>
      </c>
      <c r="O16" s="6">
        <f t="shared" si="0"/>
        <v>70</v>
      </c>
      <c r="P16" s="6">
        <v>48000</v>
      </c>
      <c r="Q16" s="6">
        <v>60000</v>
      </c>
      <c r="R16" s="6">
        <v>24000</v>
      </c>
      <c r="S16" s="6">
        <v>48000</v>
      </c>
      <c r="T16" s="6">
        <v>60000</v>
      </c>
      <c r="U16" s="6">
        <v>30000</v>
      </c>
      <c r="V16" s="6">
        <v>100000</v>
      </c>
      <c r="W16" s="6">
        <v>50000</v>
      </c>
      <c r="X16" s="6">
        <v>48000</v>
      </c>
      <c r="Y16" s="6">
        <v>96000</v>
      </c>
      <c r="Z16" s="6">
        <v>108000</v>
      </c>
      <c r="AA16" s="6">
        <v>100000</v>
      </c>
      <c r="AB16" s="6">
        <f t="shared" si="1"/>
        <v>772000</v>
      </c>
    </row>
    <row r="17" spans="1:28" ht="15.6" x14ac:dyDescent="0.3">
      <c r="A17" s="5" t="s">
        <v>20</v>
      </c>
      <c r="B17" s="11" t="s">
        <v>33</v>
      </c>
      <c r="C17" s="6">
        <v>9</v>
      </c>
      <c r="D17" s="6">
        <v>5</v>
      </c>
      <c r="E17" s="6">
        <v>5</v>
      </c>
      <c r="F17" s="6">
        <v>11</v>
      </c>
      <c r="G17" s="6">
        <v>5</v>
      </c>
      <c r="H17" s="6">
        <v>2</v>
      </c>
      <c r="I17" s="6">
        <v>7</v>
      </c>
      <c r="J17" s="6">
        <v>3</v>
      </c>
      <c r="K17" s="6">
        <v>9</v>
      </c>
      <c r="L17" s="6">
        <v>3</v>
      </c>
      <c r="M17" s="6">
        <v>6</v>
      </c>
      <c r="N17" s="6">
        <v>8</v>
      </c>
      <c r="O17" s="6">
        <f t="shared" si="0"/>
        <v>73</v>
      </c>
      <c r="P17" s="6">
        <v>108000</v>
      </c>
      <c r="Q17" s="6">
        <v>60000</v>
      </c>
      <c r="R17" s="6">
        <v>60000</v>
      </c>
      <c r="S17" s="6">
        <v>132000</v>
      </c>
      <c r="T17" s="6">
        <v>50000</v>
      </c>
      <c r="U17" s="6">
        <v>20000</v>
      </c>
      <c r="V17" s="6">
        <v>70000</v>
      </c>
      <c r="W17" s="6">
        <v>30000</v>
      </c>
      <c r="X17" s="6">
        <v>108000</v>
      </c>
      <c r="Y17" s="6">
        <v>36000</v>
      </c>
      <c r="Z17" s="6">
        <v>72000</v>
      </c>
      <c r="AA17" s="6">
        <v>80000</v>
      </c>
      <c r="AB17" s="6">
        <f t="shared" si="1"/>
        <v>826000</v>
      </c>
    </row>
    <row r="18" spans="1:28" ht="15.6" x14ac:dyDescent="0.3">
      <c r="A18" s="5" t="s">
        <v>28</v>
      </c>
      <c r="B18" s="11" t="s">
        <v>34</v>
      </c>
      <c r="C18" s="6">
        <v>2</v>
      </c>
      <c r="D18" s="6">
        <v>6</v>
      </c>
      <c r="E18" s="6">
        <v>4</v>
      </c>
      <c r="F18" s="6">
        <v>3</v>
      </c>
      <c r="G18" s="6">
        <v>5</v>
      </c>
      <c r="H18" s="6">
        <v>6</v>
      </c>
      <c r="I18" s="6">
        <v>12</v>
      </c>
      <c r="J18" s="6">
        <v>3</v>
      </c>
      <c r="K18" s="6">
        <v>6</v>
      </c>
      <c r="L18" s="6">
        <v>1</v>
      </c>
      <c r="M18" s="6">
        <v>11</v>
      </c>
      <c r="N18" s="6">
        <v>5</v>
      </c>
      <c r="O18" s="6">
        <f t="shared" si="0"/>
        <v>64</v>
      </c>
      <c r="P18" s="6">
        <v>24000</v>
      </c>
      <c r="Q18" s="6">
        <v>72000</v>
      </c>
      <c r="R18" s="6">
        <v>48000</v>
      </c>
      <c r="S18" s="6">
        <v>36000</v>
      </c>
      <c r="T18" s="6">
        <v>50000</v>
      </c>
      <c r="U18" s="6">
        <v>60000</v>
      </c>
      <c r="V18" s="6">
        <v>120000</v>
      </c>
      <c r="W18" s="6">
        <v>30000</v>
      </c>
      <c r="X18" s="6">
        <v>72000</v>
      </c>
      <c r="Y18" s="6">
        <v>12000</v>
      </c>
      <c r="Z18" s="6">
        <v>132000</v>
      </c>
      <c r="AA18" s="6">
        <v>50000</v>
      </c>
      <c r="AB18" s="6">
        <f t="shared" si="1"/>
        <v>706000</v>
      </c>
    </row>
    <row r="19" spans="1:28" ht="15.6" x14ac:dyDescent="0.3">
      <c r="A19" s="5" t="s">
        <v>18</v>
      </c>
      <c r="B19" s="11" t="s">
        <v>35</v>
      </c>
      <c r="C19" s="6">
        <v>5</v>
      </c>
      <c r="D19" s="6">
        <v>4</v>
      </c>
      <c r="E19" s="6">
        <v>9</v>
      </c>
      <c r="F19" s="6">
        <v>1</v>
      </c>
      <c r="G19" s="6">
        <v>4</v>
      </c>
      <c r="H19" s="6">
        <v>1</v>
      </c>
      <c r="I19" s="6">
        <v>6</v>
      </c>
      <c r="J19" s="6">
        <v>2</v>
      </c>
      <c r="K19" s="6">
        <v>6</v>
      </c>
      <c r="L19" s="6">
        <v>16</v>
      </c>
      <c r="M19" s="6">
        <v>6</v>
      </c>
      <c r="N19" s="6">
        <v>5</v>
      </c>
      <c r="O19" s="6">
        <f t="shared" si="0"/>
        <v>65</v>
      </c>
      <c r="P19" s="6">
        <v>60000</v>
      </c>
      <c r="Q19" s="6">
        <v>48000</v>
      </c>
      <c r="R19" s="6">
        <v>108000</v>
      </c>
      <c r="S19" s="6">
        <v>12000</v>
      </c>
      <c r="T19" s="6">
        <v>40000</v>
      </c>
      <c r="U19" s="6">
        <v>10000</v>
      </c>
      <c r="V19" s="6">
        <v>60000</v>
      </c>
      <c r="W19" s="6">
        <v>20000</v>
      </c>
      <c r="X19" s="6">
        <v>72000</v>
      </c>
      <c r="Y19" s="6">
        <v>192000</v>
      </c>
      <c r="Z19" s="6">
        <v>72000</v>
      </c>
      <c r="AA19" s="6">
        <v>50000</v>
      </c>
      <c r="AB19" s="6">
        <f t="shared" si="1"/>
        <v>744000</v>
      </c>
    </row>
    <row r="20" spans="1:28" ht="15.6" x14ac:dyDescent="0.3">
      <c r="A20" s="5" t="s">
        <v>28</v>
      </c>
      <c r="B20" s="11" t="s">
        <v>36</v>
      </c>
      <c r="C20" s="6">
        <v>7</v>
      </c>
      <c r="D20" s="6">
        <v>3</v>
      </c>
      <c r="E20" s="6">
        <v>6</v>
      </c>
      <c r="F20" s="6">
        <v>3</v>
      </c>
      <c r="G20" s="6">
        <v>2</v>
      </c>
      <c r="H20" s="6">
        <v>9</v>
      </c>
      <c r="I20" s="6">
        <v>13</v>
      </c>
      <c r="J20" s="6">
        <v>5</v>
      </c>
      <c r="K20" s="6">
        <v>4</v>
      </c>
      <c r="L20" s="6">
        <v>3</v>
      </c>
      <c r="M20" s="6">
        <v>4</v>
      </c>
      <c r="N20" s="6">
        <v>7</v>
      </c>
      <c r="O20" s="6">
        <f t="shared" si="0"/>
        <v>66</v>
      </c>
      <c r="P20" s="6">
        <v>84000</v>
      </c>
      <c r="Q20" s="6">
        <v>36000</v>
      </c>
      <c r="R20" s="6">
        <v>72000</v>
      </c>
      <c r="S20" s="6">
        <v>36000</v>
      </c>
      <c r="T20" s="6">
        <v>20000</v>
      </c>
      <c r="U20" s="6">
        <v>90000</v>
      </c>
      <c r="V20" s="6">
        <v>130000</v>
      </c>
      <c r="W20" s="6">
        <v>50000</v>
      </c>
      <c r="X20" s="6">
        <v>48000</v>
      </c>
      <c r="Y20" s="6">
        <v>36000</v>
      </c>
      <c r="Z20" s="6">
        <v>48000</v>
      </c>
      <c r="AA20" s="6">
        <v>70000</v>
      </c>
      <c r="AB20" s="6">
        <f t="shared" si="1"/>
        <v>720000</v>
      </c>
    </row>
    <row r="21" spans="1:28" ht="15.6" x14ac:dyDescent="0.3">
      <c r="A21" s="5" t="s">
        <v>15</v>
      </c>
      <c r="B21" s="11" t="s">
        <v>37</v>
      </c>
      <c r="C21" s="6">
        <v>11</v>
      </c>
      <c r="D21" s="6">
        <v>2</v>
      </c>
      <c r="E21" s="6">
        <v>10</v>
      </c>
      <c r="F21" s="6">
        <v>7</v>
      </c>
      <c r="G21" s="6">
        <v>5</v>
      </c>
      <c r="H21" s="6">
        <v>0</v>
      </c>
      <c r="I21" s="6">
        <v>9</v>
      </c>
      <c r="J21" s="6">
        <v>4</v>
      </c>
      <c r="K21" s="6">
        <v>2</v>
      </c>
      <c r="L21" s="6">
        <v>4</v>
      </c>
      <c r="M21" s="6">
        <v>7</v>
      </c>
      <c r="N21" s="6">
        <v>4</v>
      </c>
      <c r="O21" s="6">
        <f t="shared" si="0"/>
        <v>65</v>
      </c>
      <c r="P21" s="6">
        <v>132000</v>
      </c>
      <c r="Q21" s="6">
        <v>24000</v>
      </c>
      <c r="R21" s="6">
        <v>120000</v>
      </c>
      <c r="S21" s="6">
        <v>84000</v>
      </c>
      <c r="T21" s="6">
        <v>50000</v>
      </c>
      <c r="U21" s="6">
        <v>0</v>
      </c>
      <c r="V21" s="6">
        <v>90000</v>
      </c>
      <c r="W21" s="6">
        <v>40000</v>
      </c>
      <c r="X21" s="6">
        <v>24000</v>
      </c>
      <c r="Y21" s="6">
        <v>48000</v>
      </c>
      <c r="Z21" s="6">
        <v>84000</v>
      </c>
      <c r="AA21" s="6">
        <v>40000</v>
      </c>
      <c r="AB21" s="6">
        <f t="shared" si="1"/>
        <v>736000</v>
      </c>
    </row>
    <row r="22" spans="1:28" ht="15.6" x14ac:dyDescent="0.3">
      <c r="A22" s="5" t="s">
        <v>18</v>
      </c>
      <c r="B22" s="11" t="s">
        <v>38</v>
      </c>
      <c r="C22" s="6">
        <v>7</v>
      </c>
      <c r="D22" s="6">
        <v>9</v>
      </c>
      <c r="E22" s="6">
        <v>5</v>
      </c>
      <c r="F22" s="6">
        <v>3</v>
      </c>
      <c r="G22" s="6">
        <v>3</v>
      </c>
      <c r="H22" s="6">
        <v>0</v>
      </c>
      <c r="I22" s="6">
        <v>13</v>
      </c>
      <c r="J22" s="6">
        <v>5</v>
      </c>
      <c r="K22" s="6">
        <v>3</v>
      </c>
      <c r="L22" s="6">
        <v>6</v>
      </c>
      <c r="M22" s="6">
        <v>6</v>
      </c>
      <c r="N22" s="6">
        <v>1</v>
      </c>
      <c r="O22" s="6">
        <f t="shared" si="0"/>
        <v>61</v>
      </c>
      <c r="P22" s="6">
        <v>84000</v>
      </c>
      <c r="Q22" s="6">
        <v>108000</v>
      </c>
      <c r="R22" s="6">
        <v>60000</v>
      </c>
      <c r="S22" s="6">
        <v>36000</v>
      </c>
      <c r="T22" s="6">
        <v>30000</v>
      </c>
      <c r="U22" s="6">
        <v>0</v>
      </c>
      <c r="V22" s="6">
        <v>130000</v>
      </c>
      <c r="W22" s="6">
        <v>50000</v>
      </c>
      <c r="X22" s="6">
        <v>36000</v>
      </c>
      <c r="Y22" s="6">
        <v>72000</v>
      </c>
      <c r="Z22" s="6">
        <v>72000</v>
      </c>
      <c r="AA22" s="6">
        <v>10000</v>
      </c>
      <c r="AB22" s="6">
        <f t="shared" si="1"/>
        <v>688000</v>
      </c>
    </row>
    <row r="23" spans="1:28" ht="15.6" x14ac:dyDescent="0.3">
      <c r="A23" s="5" t="s">
        <v>28</v>
      </c>
      <c r="B23" s="11" t="s">
        <v>39</v>
      </c>
      <c r="C23" s="6">
        <v>3</v>
      </c>
      <c r="D23" s="6">
        <v>1</v>
      </c>
      <c r="E23" s="6">
        <v>3</v>
      </c>
      <c r="F23" s="6">
        <v>4</v>
      </c>
      <c r="G23" s="6">
        <v>2</v>
      </c>
      <c r="H23" s="6">
        <v>3</v>
      </c>
      <c r="I23" s="6">
        <v>6</v>
      </c>
      <c r="J23" s="6">
        <v>1</v>
      </c>
      <c r="K23" s="6">
        <v>3</v>
      </c>
      <c r="L23" s="6">
        <v>3</v>
      </c>
      <c r="M23" s="6">
        <v>10</v>
      </c>
      <c r="N23" s="6">
        <v>7</v>
      </c>
      <c r="O23" s="6">
        <f t="shared" si="0"/>
        <v>46</v>
      </c>
      <c r="P23" s="6">
        <v>36000</v>
      </c>
      <c r="Q23" s="6">
        <v>12000</v>
      </c>
      <c r="R23" s="6">
        <v>36000</v>
      </c>
      <c r="S23" s="6">
        <v>48000</v>
      </c>
      <c r="T23" s="6">
        <v>20000</v>
      </c>
      <c r="U23" s="6">
        <v>30000</v>
      </c>
      <c r="V23" s="6">
        <v>60000</v>
      </c>
      <c r="W23" s="6">
        <v>10000</v>
      </c>
      <c r="X23" s="6">
        <v>36000</v>
      </c>
      <c r="Y23" s="6">
        <v>36000</v>
      </c>
      <c r="Z23" s="6">
        <v>120000</v>
      </c>
      <c r="AA23" s="6">
        <v>70000</v>
      </c>
      <c r="AB23" s="6">
        <f t="shared" si="1"/>
        <v>514000</v>
      </c>
    </row>
    <row r="24" spans="1:28" ht="15.6" x14ac:dyDescent="0.3">
      <c r="A24" s="5" t="s">
        <v>15</v>
      </c>
      <c r="B24" s="11" t="s">
        <v>40</v>
      </c>
      <c r="C24" s="6">
        <v>2</v>
      </c>
      <c r="D24" s="6">
        <v>3</v>
      </c>
      <c r="E24" s="6">
        <v>4</v>
      </c>
      <c r="F24" s="6">
        <v>4</v>
      </c>
      <c r="G24" s="6">
        <v>1</v>
      </c>
      <c r="H24" s="6">
        <v>3</v>
      </c>
      <c r="I24" s="6">
        <v>10</v>
      </c>
      <c r="J24" s="6">
        <v>5</v>
      </c>
      <c r="K24" s="6">
        <v>7</v>
      </c>
      <c r="L24" s="6">
        <v>6</v>
      </c>
      <c r="M24" s="6">
        <v>6</v>
      </c>
      <c r="N24" s="6">
        <v>3</v>
      </c>
      <c r="O24" s="6">
        <f t="shared" si="0"/>
        <v>54</v>
      </c>
      <c r="P24" s="6">
        <v>24000</v>
      </c>
      <c r="Q24" s="6">
        <v>36000</v>
      </c>
      <c r="R24" s="6">
        <v>48000</v>
      </c>
      <c r="S24" s="6">
        <v>48000</v>
      </c>
      <c r="T24" s="6">
        <v>10000</v>
      </c>
      <c r="U24" s="6">
        <v>30000</v>
      </c>
      <c r="V24" s="6">
        <v>100000</v>
      </c>
      <c r="W24" s="6">
        <v>50000</v>
      </c>
      <c r="X24" s="6">
        <v>84000</v>
      </c>
      <c r="Y24" s="6">
        <v>72000</v>
      </c>
      <c r="Z24" s="6">
        <v>72000</v>
      </c>
      <c r="AA24" s="6">
        <v>30000</v>
      </c>
      <c r="AB24" s="6">
        <f t="shared" si="1"/>
        <v>604000</v>
      </c>
    </row>
    <row r="25" spans="1:28" ht="15.6" x14ac:dyDescent="0.3">
      <c r="A25" s="5" t="s">
        <v>18</v>
      </c>
      <c r="B25" s="11" t="s">
        <v>41</v>
      </c>
      <c r="C25" s="6">
        <v>1</v>
      </c>
      <c r="D25" s="6">
        <v>1</v>
      </c>
      <c r="E25" s="6">
        <v>3</v>
      </c>
      <c r="F25" s="6">
        <v>1</v>
      </c>
      <c r="G25" s="6">
        <v>2</v>
      </c>
      <c r="H25" s="6">
        <v>5</v>
      </c>
      <c r="I25" s="6">
        <v>7</v>
      </c>
      <c r="J25" s="6">
        <v>7</v>
      </c>
      <c r="K25" s="6">
        <v>4</v>
      </c>
      <c r="L25" s="6">
        <v>1</v>
      </c>
      <c r="M25" s="6">
        <v>4</v>
      </c>
      <c r="N25" s="6">
        <v>4</v>
      </c>
      <c r="O25" s="6">
        <f t="shared" si="0"/>
        <v>40</v>
      </c>
      <c r="P25" s="6">
        <v>12000</v>
      </c>
      <c r="Q25" s="6">
        <v>12000</v>
      </c>
      <c r="R25" s="6">
        <v>36000</v>
      </c>
      <c r="S25" s="6">
        <v>12000</v>
      </c>
      <c r="T25" s="6">
        <v>20000</v>
      </c>
      <c r="U25" s="6">
        <v>50000</v>
      </c>
      <c r="V25" s="6">
        <v>70000</v>
      </c>
      <c r="W25" s="6">
        <v>70000</v>
      </c>
      <c r="X25" s="6">
        <v>48000</v>
      </c>
      <c r="Y25" s="6">
        <v>12000</v>
      </c>
      <c r="Z25" s="6">
        <v>48000</v>
      </c>
      <c r="AA25" s="6">
        <v>40000</v>
      </c>
      <c r="AB25" s="6">
        <f t="shared" si="1"/>
        <v>430000</v>
      </c>
    </row>
    <row r="26" spans="1:28" ht="15.6" x14ac:dyDescent="0.3">
      <c r="A26" s="5" t="s">
        <v>15</v>
      </c>
      <c r="B26" s="11" t="s">
        <v>45</v>
      </c>
      <c r="C26" s="6">
        <v>0</v>
      </c>
      <c r="D26" s="6">
        <v>0</v>
      </c>
      <c r="E26" s="6">
        <v>2</v>
      </c>
      <c r="F26" s="6">
        <v>3</v>
      </c>
      <c r="G26" s="6">
        <v>5</v>
      </c>
      <c r="H26" s="6">
        <v>5</v>
      </c>
      <c r="I26" s="6">
        <v>5</v>
      </c>
      <c r="J26" s="6">
        <v>6</v>
      </c>
      <c r="K26" s="6">
        <v>7</v>
      </c>
      <c r="L26" s="6">
        <v>6</v>
      </c>
      <c r="M26" s="6">
        <v>5</v>
      </c>
      <c r="N26" s="6">
        <v>5</v>
      </c>
      <c r="O26" s="6">
        <f t="shared" si="0"/>
        <v>49</v>
      </c>
      <c r="P26" s="6">
        <v>0</v>
      </c>
      <c r="Q26" s="6">
        <v>0</v>
      </c>
      <c r="R26" s="6">
        <f>E26*8000</f>
        <v>16000</v>
      </c>
      <c r="S26" s="6">
        <f t="shared" ref="S26:AA26" si="2">F26*8000</f>
        <v>24000</v>
      </c>
      <c r="T26" s="6">
        <f t="shared" si="2"/>
        <v>40000</v>
      </c>
      <c r="U26" s="6">
        <f t="shared" si="2"/>
        <v>40000</v>
      </c>
      <c r="V26" s="6">
        <f t="shared" si="2"/>
        <v>40000</v>
      </c>
      <c r="W26" s="6">
        <f t="shared" si="2"/>
        <v>48000</v>
      </c>
      <c r="X26" s="6">
        <f t="shared" si="2"/>
        <v>56000</v>
      </c>
      <c r="Y26" s="6">
        <f t="shared" si="2"/>
        <v>48000</v>
      </c>
      <c r="Z26" s="6">
        <f t="shared" si="2"/>
        <v>40000</v>
      </c>
      <c r="AA26" s="6">
        <f t="shared" si="2"/>
        <v>40000</v>
      </c>
      <c r="AB26" s="6">
        <f t="shared" si="1"/>
        <v>392000</v>
      </c>
    </row>
    <row r="27" spans="1:28" ht="15.6" x14ac:dyDescent="0.35">
      <c r="A27" s="42" t="s">
        <v>14</v>
      </c>
      <c r="B27" s="42"/>
      <c r="C27" s="10">
        <f t="shared" ref="C27:AA27" si="3">SUM(C4:C26)</f>
        <v>175</v>
      </c>
      <c r="D27" s="10">
        <f t="shared" si="3"/>
        <v>131</v>
      </c>
      <c r="E27" s="10">
        <f t="shared" si="3"/>
        <v>247</v>
      </c>
      <c r="F27" s="10">
        <f t="shared" si="3"/>
        <v>209</v>
      </c>
      <c r="G27" s="10">
        <f t="shared" si="3"/>
        <v>190</v>
      </c>
      <c r="H27" s="10">
        <f t="shared" si="3"/>
        <v>155</v>
      </c>
      <c r="I27" s="10">
        <f t="shared" si="3"/>
        <v>349</v>
      </c>
      <c r="J27" s="10">
        <f t="shared" si="3"/>
        <v>146</v>
      </c>
      <c r="K27" s="10">
        <f t="shared" si="3"/>
        <v>202</v>
      </c>
      <c r="L27" s="10">
        <f t="shared" si="3"/>
        <v>191</v>
      </c>
      <c r="M27" s="10">
        <f t="shared" si="3"/>
        <v>312</v>
      </c>
      <c r="N27" s="10">
        <f t="shared" si="3"/>
        <v>237</v>
      </c>
      <c r="O27" s="10">
        <f t="shared" si="3"/>
        <v>2544</v>
      </c>
      <c r="P27" s="10">
        <f t="shared" si="3"/>
        <v>2100000</v>
      </c>
      <c r="Q27" s="10">
        <f t="shared" si="3"/>
        <v>1572000</v>
      </c>
      <c r="R27" s="10">
        <f t="shared" si="3"/>
        <v>2956000</v>
      </c>
      <c r="S27" s="10">
        <f t="shared" si="3"/>
        <v>2496000</v>
      </c>
      <c r="T27" s="10">
        <f t="shared" si="3"/>
        <v>1890000</v>
      </c>
      <c r="U27" s="10">
        <f t="shared" si="3"/>
        <v>1540000</v>
      </c>
      <c r="V27" s="10">
        <f t="shared" si="3"/>
        <v>3480000</v>
      </c>
      <c r="W27" s="10">
        <f t="shared" si="3"/>
        <v>1448000</v>
      </c>
      <c r="X27" s="10">
        <f t="shared" si="3"/>
        <v>2396000</v>
      </c>
      <c r="Y27" s="10">
        <f t="shared" si="3"/>
        <v>2268000</v>
      </c>
      <c r="Z27" s="10">
        <f t="shared" si="3"/>
        <v>3724000</v>
      </c>
      <c r="AA27" s="10">
        <f t="shared" si="3"/>
        <v>2360000</v>
      </c>
      <c r="AB27" s="10">
        <f>SUM(AB4:AB26)</f>
        <v>28230000</v>
      </c>
    </row>
    <row r="31" spans="1:28" ht="15.6" x14ac:dyDescent="0.3">
      <c r="C31">
        <v>175</v>
      </c>
      <c r="D31">
        <v>131</v>
      </c>
      <c r="E31">
        <v>247</v>
      </c>
      <c r="F31">
        <v>209</v>
      </c>
      <c r="G31">
        <v>190</v>
      </c>
      <c r="H31">
        <v>155</v>
      </c>
      <c r="I31">
        <v>349</v>
      </c>
      <c r="J31">
        <v>146</v>
      </c>
      <c r="K31">
        <v>202</v>
      </c>
      <c r="L31">
        <v>191</v>
      </c>
      <c r="M31">
        <v>312</v>
      </c>
      <c r="N31">
        <v>237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3" spans="17:28" x14ac:dyDescent="0.3">
      <c r="Q33">
        <v>2100000</v>
      </c>
      <c r="R33">
        <v>1572000</v>
      </c>
      <c r="S33">
        <v>2956000</v>
      </c>
      <c r="T33">
        <v>2496000</v>
      </c>
      <c r="U33">
        <v>1890000</v>
      </c>
      <c r="V33">
        <v>1540000</v>
      </c>
      <c r="W33">
        <v>3480000</v>
      </c>
      <c r="X33">
        <v>1448000</v>
      </c>
      <c r="Y33">
        <v>2396000</v>
      </c>
      <c r="Z33">
        <v>2268000</v>
      </c>
      <c r="AA33">
        <v>3724000</v>
      </c>
      <c r="AB33">
        <v>2360000</v>
      </c>
    </row>
  </sheetData>
  <mergeCells count="6">
    <mergeCell ref="P1:AB1"/>
    <mergeCell ref="P2:AB2"/>
    <mergeCell ref="A2:B2"/>
    <mergeCell ref="A27:B27"/>
    <mergeCell ref="C2:O2"/>
    <mergeCell ref="C1:O1"/>
  </mergeCells>
  <phoneticPr fontId="12" type="noConversion"/>
  <pageMargins left="0.7" right="0.7" top="0.75" bottom="0.75" header="0.3" footer="0.3"/>
  <pageSetup orientation="portrait" horizontalDpi="4294967295" verticalDpi="4294967295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09D-A7B1-4E66-B55A-E105C0FAF8A3}">
  <dimension ref="A2:AI62"/>
  <sheetViews>
    <sheetView workbookViewId="0">
      <selection activeCell="G36" sqref="G36"/>
    </sheetView>
  </sheetViews>
  <sheetFormatPr defaultRowHeight="14.4" x14ac:dyDescent="0.3"/>
  <cols>
    <col min="1" max="1" width="19.6640625" customWidth="1"/>
    <col min="2" max="2" width="21.109375" customWidth="1"/>
    <col min="3" max="3" width="16.77734375" customWidth="1"/>
    <col min="4" max="5" width="13.33203125" customWidth="1"/>
    <col min="21" max="21" width="10.109375" customWidth="1"/>
    <col min="22" max="22" width="13.6640625" customWidth="1"/>
    <col min="23" max="23" width="17.88671875" customWidth="1"/>
    <col min="25" max="25" width="12.77734375" customWidth="1"/>
    <col min="26" max="26" width="12" customWidth="1"/>
    <col min="27" max="27" width="20.33203125" customWidth="1"/>
    <col min="29" max="29" width="15.5546875" customWidth="1"/>
    <col min="30" max="30" width="14.88671875" customWidth="1"/>
    <col min="31" max="31" width="17.33203125" customWidth="1"/>
    <col min="33" max="34" width="11.21875" customWidth="1"/>
    <col min="35" max="35" width="20.5546875" customWidth="1"/>
  </cols>
  <sheetData>
    <row r="2" spans="1:35" ht="18" x14ac:dyDescent="0.35">
      <c r="A2" s="50" t="s">
        <v>60</v>
      </c>
      <c r="B2" s="50"/>
      <c r="C2" s="50"/>
      <c r="D2" s="50"/>
      <c r="H2" s="47" t="s">
        <v>62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U2" s="46" t="s">
        <v>67</v>
      </c>
      <c r="V2" s="49"/>
      <c r="W2" s="49"/>
      <c r="Y2" s="46" t="s">
        <v>68</v>
      </c>
      <c r="Z2" s="46"/>
      <c r="AA2" s="46"/>
      <c r="AC2" s="46" t="s">
        <v>71</v>
      </c>
      <c r="AD2" s="46"/>
      <c r="AE2" s="46"/>
      <c r="AG2" s="46" t="s">
        <v>75</v>
      </c>
      <c r="AH2" s="46"/>
      <c r="AI2" s="46"/>
    </row>
    <row r="3" spans="1:35" ht="19.2" x14ac:dyDescent="0.3">
      <c r="A3" s="2" t="s">
        <v>0</v>
      </c>
      <c r="B3" s="3" t="s">
        <v>1</v>
      </c>
      <c r="C3" s="22">
        <v>2023</v>
      </c>
      <c r="D3" s="22">
        <v>2022</v>
      </c>
      <c r="E3" s="22" t="s">
        <v>61</v>
      </c>
      <c r="H3" s="13" t="s">
        <v>2</v>
      </c>
      <c r="I3" s="13" t="s">
        <v>3</v>
      </c>
      <c r="J3" s="13" t="s">
        <v>4</v>
      </c>
      <c r="K3" s="13" t="s">
        <v>5</v>
      </c>
      <c r="L3" s="13" t="s">
        <v>6</v>
      </c>
      <c r="M3" s="13" t="s">
        <v>7</v>
      </c>
      <c r="N3" s="13" t="s">
        <v>8</v>
      </c>
      <c r="O3" s="13" t="s">
        <v>9</v>
      </c>
      <c r="P3" s="13" t="s">
        <v>10</v>
      </c>
      <c r="Q3" s="13" t="s">
        <v>11</v>
      </c>
      <c r="R3" s="13" t="s">
        <v>12</v>
      </c>
      <c r="S3" s="13" t="s">
        <v>13</v>
      </c>
      <c r="U3" s="23" t="s">
        <v>64</v>
      </c>
      <c r="V3" s="23" t="s">
        <v>63</v>
      </c>
      <c r="W3" s="23" t="s">
        <v>61</v>
      </c>
      <c r="Y3" s="24" t="s">
        <v>65</v>
      </c>
      <c r="Z3" s="24" t="s">
        <v>66</v>
      </c>
      <c r="AA3" s="24" t="s">
        <v>61</v>
      </c>
      <c r="AC3" s="24" t="s">
        <v>69</v>
      </c>
      <c r="AD3" s="24" t="s">
        <v>70</v>
      </c>
      <c r="AE3" s="24" t="s">
        <v>61</v>
      </c>
      <c r="AG3" s="24" t="s">
        <v>72</v>
      </c>
      <c r="AH3" s="24" t="s">
        <v>73</v>
      </c>
      <c r="AI3" s="24" t="s">
        <v>74</v>
      </c>
    </row>
    <row r="4" spans="1:35" ht="15.6" x14ac:dyDescent="0.3">
      <c r="A4" s="5" t="s">
        <v>15</v>
      </c>
      <c r="B4" s="11" t="s">
        <v>16</v>
      </c>
      <c r="C4" s="16" cm="1">
        <f t="array" ref="C4:C26">'2023'!O4:O26</f>
        <v>387</v>
      </c>
      <c r="D4" cm="1">
        <f t="array" ref="D4">_xlfn.XLOOKUP(A4,'2022'!A4:$A$25,'2022'!O4:$O$25)</f>
        <v>355</v>
      </c>
      <c r="E4" s="21">
        <f>(C4-D4)/D4</f>
        <v>9.014084507042254E-2</v>
      </c>
      <c r="H4" s="21">
        <f>IFERROR(('2023'!C4-'2022'!C4)/'2022'!C4," ")</f>
        <v>0.18181818181818182</v>
      </c>
      <c r="I4" s="21">
        <f>IFERROR(('2023'!D4-'2022'!D4)/'2022'!D4," ")</f>
        <v>9.6774193548387094E-2</v>
      </c>
      <c r="J4" s="21">
        <f>IFERROR(('2023'!E4-'2022'!E4)/'2022'!E4," ")</f>
        <v>0.06</v>
      </c>
      <c r="K4" s="21">
        <f>IFERROR(('2023'!F4-'2022'!F4)/'2022'!F4," ")</f>
        <v>4.4444444444444446E-2</v>
      </c>
      <c r="L4" s="21">
        <f>IFERROR(('2023'!G4-'2022'!G4)/'2022'!G4," ")</f>
        <v>0.18518518518518517</v>
      </c>
      <c r="M4" s="21">
        <f>IFERROR(('2023'!H4-'2022'!H4)/'2022'!H4," ")</f>
        <v>2.5000000000000001E-2</v>
      </c>
      <c r="N4" s="21">
        <f>IFERROR(('2023'!I4-'2022'!I4)/'2022'!I4," ")</f>
        <v>0.45454545454545453</v>
      </c>
      <c r="O4" s="21">
        <f>IFERROR(('2023'!J4-'2022'!J4)/'2022'!J4," ")</f>
        <v>0.2</v>
      </c>
      <c r="P4" s="21">
        <f>IFERROR(('2023'!K4-'2022'!K4)/'2022'!K4," ")</f>
        <v>2.564102564102564E-2</v>
      </c>
      <c r="Q4" s="21">
        <f>IFERROR(('2023'!L4-'2022'!L4)/'2022'!L4," ")</f>
        <v>4.1666666666666664E-2</v>
      </c>
      <c r="R4" s="21">
        <f>IFERROR(('2023'!M4-'2022'!M4)/'2022'!M4," ")</f>
        <v>5.2631578947368418E-2</v>
      </c>
      <c r="S4" s="21">
        <f>IFERROR(('2023'!N4-'2022'!N4)/'2022'!N4," ")</f>
        <v>0.16666666666666666</v>
      </c>
      <c r="T4" s="21"/>
      <c r="U4" s="16">
        <f>SUM('2023'!C4:E4)</f>
        <v>100</v>
      </c>
      <c r="V4" s="16">
        <f>SUM('2022'!C4:E4)</f>
        <v>92</v>
      </c>
      <c r="W4" s="21">
        <f>IFERROR((U4-V4)/V4,"")</f>
        <v>8.6956521739130432E-2</v>
      </c>
      <c r="Y4" s="16">
        <f>SUM('2023'!F4:H4)</f>
        <v>120</v>
      </c>
      <c r="Z4" s="16">
        <f>SUM('2022'!F4:H4)</f>
        <v>112</v>
      </c>
      <c r="AA4" s="21">
        <f>IFERROR((Y4-Z4)/Z4,"")</f>
        <v>7.1428571428571425E-2</v>
      </c>
      <c r="AC4" s="16">
        <f>SUM('2023'!H4:J4)</f>
        <v>75</v>
      </c>
      <c r="AD4" s="16">
        <f>SUM('2022'!I4:K4)</f>
        <v>65</v>
      </c>
      <c r="AE4" s="21">
        <f>IFERROR((AC4-AD4)/AD4,"")</f>
        <v>0.15384615384615385</v>
      </c>
      <c r="AG4" s="16">
        <f>SUM('2023'!K4:N4)</f>
        <v>133</v>
      </c>
      <c r="AH4" s="16">
        <f>SUM('2022'!K4:N4)</f>
        <v>125</v>
      </c>
      <c r="AI4" s="21">
        <f>IFERROR((AG4-AH4)/AH4,"")</f>
        <v>6.4000000000000001E-2</v>
      </c>
    </row>
    <row r="5" spans="1:35" ht="15.6" x14ac:dyDescent="0.3">
      <c r="A5" s="5" t="s">
        <v>18</v>
      </c>
      <c r="B5" s="11" t="s">
        <v>19</v>
      </c>
      <c r="C5">
        <v>229</v>
      </c>
      <c r="D5" cm="1">
        <f t="array" ref="D5">_xlfn.XLOOKUP(A5,'2022'!A5:$A$25,'2022'!O5:$O$25)</f>
        <v>197</v>
      </c>
      <c r="E5" s="21">
        <f t="shared" ref="E5:E25" si="0">(C5-D5)/D5</f>
        <v>0.16243654822335024</v>
      </c>
      <c r="H5" s="21">
        <f>IFERROR(('2023'!C5-'2022'!C5)/'2022'!C5," ")</f>
        <v>0.2857142857142857</v>
      </c>
      <c r="I5" s="21">
        <f>IFERROR(('2023'!D5-'2022'!D5)/'2022'!D5," ")</f>
        <v>1.5</v>
      </c>
      <c r="J5" s="21">
        <f>IFERROR(('2023'!E5-'2022'!E5)/'2022'!E5," ")</f>
        <v>0.13043478260869565</v>
      </c>
      <c r="K5" s="21">
        <f>IFERROR(('2023'!F5-'2022'!F5)/'2022'!F5," ")</f>
        <v>8.6956521739130432E-2</v>
      </c>
      <c r="L5" s="21">
        <f>IFERROR(('2023'!G5-'2022'!G5)/'2022'!G5," ")</f>
        <v>0.26315789473684209</v>
      </c>
      <c r="M5" s="21">
        <f>IFERROR(('2023'!H5-'2022'!H5)/'2022'!H5," ")</f>
        <v>7.1428571428571425E-2</v>
      </c>
      <c r="N5" s="21">
        <f>IFERROR(('2023'!I5-'2022'!I5)/'2022'!I5," ")</f>
        <v>0.17857142857142858</v>
      </c>
      <c r="O5" s="21">
        <f>IFERROR(('2023'!J5-'2022'!J5)/'2022'!J5," ")</f>
        <v>0.375</v>
      </c>
      <c r="P5" s="21">
        <f>IFERROR(('2023'!K5-'2022'!K5)/'2022'!K5," ")</f>
        <v>0.1111111111111111</v>
      </c>
      <c r="Q5" s="21">
        <f>IFERROR(('2023'!L5-'2022'!L5)/'2022'!L5," ")</f>
        <v>6.25E-2</v>
      </c>
      <c r="R5" s="21">
        <f>IFERROR(('2023'!M5-'2022'!M5)/'2022'!M5," ")</f>
        <v>0.08</v>
      </c>
      <c r="S5" s="21">
        <f>IFERROR(('2023'!N5-'2022'!N5)/'2022'!N5," ")</f>
        <v>0.17391304347826086</v>
      </c>
      <c r="T5" s="21"/>
      <c r="U5" s="16">
        <f>SUM('2023'!C5:E5)</f>
        <v>40</v>
      </c>
      <c r="V5" s="16">
        <f>SUM('2022'!C5:E5)</f>
        <v>32</v>
      </c>
      <c r="W5" s="21">
        <f t="shared" ref="W5:W26" si="1">IFERROR((U5-V5)/V5,"")</f>
        <v>0.25</v>
      </c>
      <c r="Y5" s="16">
        <f>SUM('2023'!F5:H5)</f>
        <v>64</v>
      </c>
      <c r="Z5" s="16">
        <f>SUM('2022'!F5:H5)</f>
        <v>56</v>
      </c>
      <c r="AA5" s="21">
        <f t="shared" ref="AA5:AA26" si="2">IFERROR((Y5-Z5)/Z5,"")</f>
        <v>0.14285714285714285</v>
      </c>
      <c r="AC5" s="16">
        <f>SUM('2023'!H5:J5)</f>
        <v>59</v>
      </c>
      <c r="AD5" s="16">
        <f>SUM('2022'!I5:K5)</f>
        <v>45</v>
      </c>
      <c r="AE5" s="21">
        <f t="shared" ref="AE5:AE26" si="3">IFERROR((AC5-AD5)/AD5,"")</f>
        <v>0.31111111111111112</v>
      </c>
      <c r="AG5" s="16">
        <f>SUM('2023'!K5:N5)</f>
        <v>81</v>
      </c>
      <c r="AH5" s="16">
        <f>SUM('2022'!K5:N5)</f>
        <v>73</v>
      </c>
      <c r="AI5" s="21">
        <f t="shared" ref="AI5:AI26" si="4">IFERROR((AG5-AH5)/AH5,"")</f>
        <v>0.1095890410958904</v>
      </c>
    </row>
    <row r="6" spans="1:35" ht="15.6" x14ac:dyDescent="0.3">
      <c r="A6" s="5" t="s">
        <v>20</v>
      </c>
      <c r="B6" s="11" t="s">
        <v>21</v>
      </c>
      <c r="C6">
        <v>198</v>
      </c>
      <c r="D6" cm="1">
        <f t="array" ref="D6">_xlfn.XLOOKUP(A6,'2022'!A6:$A$25,'2022'!O6:$O$25)</f>
        <v>166</v>
      </c>
      <c r="E6" s="21">
        <f t="shared" si="0"/>
        <v>0.19277108433734941</v>
      </c>
      <c r="H6" s="21">
        <f>IFERROR(('2023'!C6-'2022'!C6)/'2022'!C6," ")</f>
        <v>0.2</v>
      </c>
      <c r="I6" s="21">
        <f>IFERROR(('2023'!D6-'2022'!D6)/'2022'!D6," ")</f>
        <v>0.375</v>
      </c>
      <c r="J6" s="21">
        <f>IFERROR(('2023'!E6-'2022'!E6)/'2022'!E6," ")</f>
        <v>0.16666666666666666</v>
      </c>
      <c r="K6" s="21">
        <f>IFERROR(('2023'!F6-'2022'!F6)/'2022'!F6," ")</f>
        <v>0.13333333333333333</v>
      </c>
      <c r="L6" s="21">
        <f>IFERROR(('2023'!G6-'2022'!G6)/'2022'!G6," ")</f>
        <v>0.25</v>
      </c>
      <c r="M6" s="21">
        <f>IFERROR(('2023'!H6-'2022'!H6)/'2022'!H6," ")</f>
        <v>0.1111111111111111</v>
      </c>
      <c r="N6" s="21">
        <f>IFERROR(('2023'!I6-'2022'!I6)/'2022'!I6," ")</f>
        <v>0.15151515151515152</v>
      </c>
      <c r="O6" s="21">
        <f>IFERROR(('2023'!J6-'2022'!J6)/'2022'!J6," ")</f>
        <v>0.42857142857142855</v>
      </c>
      <c r="P6" s="21">
        <f>IFERROR(('2023'!K6-'2022'!K6)/'2022'!K6," ")</f>
        <v>0.125</v>
      </c>
      <c r="Q6" s="21">
        <f>IFERROR(('2023'!L6-'2022'!L6)/'2022'!L6," ")</f>
        <v>7.1428571428571425E-2</v>
      </c>
      <c r="R6" s="21">
        <f>IFERROR(('2023'!M6-'2022'!M6)/'2022'!M6," ")</f>
        <v>0.16666666666666666</v>
      </c>
      <c r="S6" s="21">
        <f>IFERROR(('2023'!N6-'2022'!N6)/'2022'!N6," ")</f>
        <v>0.33333333333333331</v>
      </c>
      <c r="T6" s="21"/>
      <c r="U6" s="16">
        <f>SUM('2023'!C6:E6)</f>
        <v>44</v>
      </c>
      <c r="V6" s="16">
        <f>SUM('2022'!C6:E6)</f>
        <v>36</v>
      </c>
      <c r="W6" s="21">
        <f t="shared" si="1"/>
        <v>0.22222222222222221</v>
      </c>
      <c r="Y6" s="16">
        <f>SUM('2023'!F6:H6)</f>
        <v>52</v>
      </c>
      <c r="Z6" s="16">
        <f>SUM('2022'!F6:H6)</f>
        <v>44</v>
      </c>
      <c r="AA6" s="21">
        <f t="shared" si="2"/>
        <v>0.18181818181818182</v>
      </c>
      <c r="AC6" s="16">
        <f>SUM('2023'!H6:J6)</f>
        <v>58</v>
      </c>
      <c r="AD6" s="16">
        <f>SUM('2022'!I6:K6)</f>
        <v>48</v>
      </c>
      <c r="AE6" s="21">
        <f t="shared" si="3"/>
        <v>0.20833333333333334</v>
      </c>
      <c r="AG6" s="16">
        <f>SUM('2023'!K6:N6)</f>
        <v>54</v>
      </c>
      <c r="AH6" s="16">
        <f>SUM('2022'!K6:N6)</f>
        <v>46</v>
      </c>
      <c r="AI6" s="21">
        <f t="shared" si="4"/>
        <v>0.17391304347826086</v>
      </c>
    </row>
    <row r="7" spans="1:35" ht="15.6" x14ac:dyDescent="0.3">
      <c r="A7" s="5" t="s">
        <v>18</v>
      </c>
      <c r="B7" s="11" t="s">
        <v>22</v>
      </c>
      <c r="C7">
        <v>218</v>
      </c>
      <c r="D7" cm="1">
        <f t="array" ref="D7">_xlfn.XLOOKUP(A7,'2022'!A7:$A$25,'2022'!O7:$O$25)</f>
        <v>187</v>
      </c>
      <c r="E7" s="21">
        <f t="shared" si="0"/>
        <v>0.16577540106951871</v>
      </c>
      <c r="H7" s="21">
        <f>IFERROR(('2023'!C7-'2022'!C7)/'2022'!C7," ")</f>
        <v>4.6511627906976744E-2</v>
      </c>
      <c r="I7" s="21">
        <f>IFERROR(('2023'!D7-'2022'!D7)/'2022'!D7," ")</f>
        <v>0.375</v>
      </c>
      <c r="J7" s="21">
        <f>IFERROR(('2023'!E7-'2022'!E7)/'2022'!E7," ")</f>
        <v>0.42857142857142855</v>
      </c>
      <c r="K7" s="21" t="str">
        <f>IFERROR(('2023'!F7-'2022'!F7)/'2022'!F7," ")</f>
        <v xml:space="preserve"> </v>
      </c>
      <c r="L7" s="21">
        <f>IFERROR(('2023'!G7-'2022'!G7)/'2022'!G7," ")</f>
        <v>1.6666666666666667</v>
      </c>
      <c r="M7" s="21">
        <f>IFERROR(('2023'!H7-'2022'!H7)/'2022'!H7," ")</f>
        <v>9.0909090909090912E-2</v>
      </c>
      <c r="N7" s="21">
        <f>IFERROR(('2023'!I7-'2022'!I7)/'2022'!I7," ")</f>
        <v>0.18518518518518517</v>
      </c>
      <c r="O7" s="21">
        <f>IFERROR(('2023'!J7-'2022'!J7)/'2022'!J7," ")</f>
        <v>0.3</v>
      </c>
      <c r="P7" s="21">
        <f>IFERROR(('2023'!K7-'2022'!K7)/'2022'!K7," ")</f>
        <v>5.8823529411764705E-2</v>
      </c>
      <c r="Q7" s="21">
        <f>IFERROR(('2023'!L7-'2022'!L7)/'2022'!L7," ")</f>
        <v>5.2631578947368418E-2</v>
      </c>
      <c r="R7" s="21">
        <f>IFERROR(('2023'!M7-'2022'!M7)/'2022'!M7," ")</f>
        <v>7.1428571428571425E-2</v>
      </c>
      <c r="S7" s="21">
        <f>IFERROR(('2023'!N7-'2022'!N7)/'2022'!N7," ")</f>
        <v>0.2857142857142857</v>
      </c>
      <c r="T7" s="21"/>
      <c r="U7" s="16">
        <f>SUM('2023'!C7:E7)</f>
        <v>66</v>
      </c>
      <c r="V7" s="16">
        <f>SUM('2022'!C7:E7)</f>
        <v>58</v>
      </c>
      <c r="W7" s="21">
        <f t="shared" si="1"/>
        <v>0.13793103448275862</v>
      </c>
      <c r="Y7" s="16">
        <f>SUM('2023'!F7:H7)</f>
        <v>21</v>
      </c>
      <c r="Z7" s="16">
        <f>SUM('2022'!F7:H7)</f>
        <v>14</v>
      </c>
      <c r="AA7" s="21">
        <f t="shared" si="2"/>
        <v>0.5</v>
      </c>
      <c r="AC7" s="16">
        <f>SUM('2023'!H7:J7)</f>
        <v>57</v>
      </c>
      <c r="AD7" s="16">
        <f>SUM('2022'!I7:K7)</f>
        <v>54</v>
      </c>
      <c r="AE7" s="21">
        <f t="shared" si="3"/>
        <v>5.5555555555555552E-2</v>
      </c>
      <c r="AG7" s="16">
        <f>SUM('2023'!K7:N7)</f>
        <v>86</v>
      </c>
      <c r="AH7" s="16">
        <f>SUM('2022'!K7:N7)</f>
        <v>78</v>
      </c>
      <c r="AI7" s="21">
        <f t="shared" si="4"/>
        <v>0.10256410256410256</v>
      </c>
    </row>
    <row r="8" spans="1:35" ht="15.6" x14ac:dyDescent="0.3">
      <c r="A8" s="5" t="s">
        <v>15</v>
      </c>
      <c r="B8" s="11" t="s">
        <v>23</v>
      </c>
      <c r="C8">
        <v>139</v>
      </c>
      <c r="D8" cm="1">
        <f t="array" ref="D8">_xlfn.XLOOKUP(A8,'2022'!A8:$A$25,'2022'!O8:$O$25)</f>
        <v>107</v>
      </c>
      <c r="E8" s="21">
        <f t="shared" si="0"/>
        <v>0.29906542056074764</v>
      </c>
      <c r="H8" s="21">
        <f>IFERROR(('2023'!C8-'2022'!C8)/'2022'!C8," ")</f>
        <v>0.4</v>
      </c>
      <c r="I8" s="21">
        <f>IFERROR(('2023'!D8-'2022'!D8)/'2022'!D8," ")</f>
        <v>3</v>
      </c>
      <c r="J8" s="21">
        <f>IFERROR(('2023'!E8-'2022'!E8)/'2022'!E8," ")</f>
        <v>0.5</v>
      </c>
      <c r="K8" s="21">
        <f>IFERROR(('2023'!F8-'2022'!F8)/'2022'!F8," ")</f>
        <v>0.22222222222222221</v>
      </c>
      <c r="L8" s="21">
        <f>IFERROR(('2023'!G8-'2022'!G8)/'2022'!G8," ")</f>
        <v>1.25</v>
      </c>
      <c r="M8" s="21">
        <f>IFERROR(('2023'!H8-'2022'!H8)/'2022'!H8," ")</f>
        <v>0.1</v>
      </c>
      <c r="N8" s="21">
        <f>IFERROR(('2023'!I8-'2022'!I8)/'2022'!I8," ")</f>
        <v>0.3125</v>
      </c>
      <c r="O8" s="21">
        <f>IFERROR(('2023'!J8-'2022'!J8)/'2022'!J8," ")</f>
        <v>1</v>
      </c>
      <c r="P8" s="21">
        <f>IFERROR(('2023'!K8-'2022'!K8)/'2022'!K8," ")</f>
        <v>0.125</v>
      </c>
      <c r="Q8" s="21">
        <f>IFERROR(('2023'!L8-'2022'!L8)/'2022'!L8," ")</f>
        <v>0.125</v>
      </c>
      <c r="R8" s="21">
        <f>IFERROR(('2023'!M8-'2022'!M8)/'2022'!M8," ")</f>
        <v>0.08</v>
      </c>
      <c r="S8" s="21">
        <f>IFERROR(('2023'!N8-'2022'!N8)/'2022'!N8," ")</f>
        <v>0.33333333333333331</v>
      </c>
      <c r="T8" s="21"/>
      <c r="U8" s="16">
        <f>SUM('2023'!C8:E8)</f>
        <v>20</v>
      </c>
      <c r="V8" s="16">
        <f>SUM('2022'!C8:E8)</f>
        <v>12</v>
      </c>
      <c r="W8" s="21">
        <f t="shared" si="1"/>
        <v>0.66666666666666663</v>
      </c>
      <c r="Y8" s="16">
        <f>SUM('2023'!F8:H8)</f>
        <v>31</v>
      </c>
      <c r="Z8" s="16">
        <f>SUM('2022'!F8:H8)</f>
        <v>23</v>
      </c>
      <c r="AA8" s="21">
        <f t="shared" si="2"/>
        <v>0.34782608695652173</v>
      </c>
      <c r="AC8" s="16">
        <f>SUM('2023'!H8:J8)</f>
        <v>38</v>
      </c>
      <c r="AD8" s="16">
        <f>SUM('2022'!I8:K8)</f>
        <v>27</v>
      </c>
      <c r="AE8" s="21">
        <f t="shared" si="3"/>
        <v>0.40740740740740738</v>
      </c>
      <c r="AG8" s="16">
        <f>SUM('2023'!K8:N8)</f>
        <v>61</v>
      </c>
      <c r="AH8" s="16">
        <f>SUM('2022'!K8:N8)</f>
        <v>53</v>
      </c>
      <c r="AI8" s="21">
        <f t="shared" si="4"/>
        <v>0.15094339622641509</v>
      </c>
    </row>
    <row r="9" spans="1:35" ht="15.6" x14ac:dyDescent="0.3">
      <c r="A9" s="5" t="s">
        <v>18</v>
      </c>
      <c r="B9" s="11" t="s">
        <v>24</v>
      </c>
      <c r="C9">
        <v>123</v>
      </c>
      <c r="D9" cm="1">
        <f t="array" ref="D9">_xlfn.XLOOKUP(A9,'2022'!A9:$A$25,'2022'!O9:$O$25)</f>
        <v>91</v>
      </c>
      <c r="E9" s="21">
        <f t="shared" si="0"/>
        <v>0.35164835164835168</v>
      </c>
      <c r="H9" s="21">
        <f>IFERROR(('2023'!C9-'2022'!C9)/'2022'!C9," ")</f>
        <v>0.2857142857142857</v>
      </c>
      <c r="I9" s="21">
        <f>IFERROR(('2023'!D9-'2022'!D9)/'2022'!D9," ")</f>
        <v>1.5</v>
      </c>
      <c r="J9" s="21">
        <f>IFERROR(('2023'!E9-'2022'!E9)/'2022'!E9," ")</f>
        <v>0.1875</v>
      </c>
      <c r="K9" s="21">
        <f>IFERROR(('2023'!F9-'2022'!F9)/'2022'!F9," ")</f>
        <v>0.18181818181818182</v>
      </c>
      <c r="L9" s="21">
        <f>IFERROR(('2023'!G9-'2022'!G9)/'2022'!G9," ")</f>
        <v>0.38461538461538464</v>
      </c>
      <c r="M9" s="21">
        <f>IFERROR(('2023'!H9-'2022'!H9)/'2022'!H9," ")</f>
        <v>0.2</v>
      </c>
      <c r="N9" s="21">
        <f>IFERROR(('2023'!I9-'2022'!I9)/'2022'!I9," ")</f>
        <v>0.35714285714285715</v>
      </c>
      <c r="O9" s="21">
        <f>IFERROR(('2023'!J9-'2022'!J9)/'2022'!J9," ")</f>
        <v>3</v>
      </c>
      <c r="P9" s="21">
        <f>IFERROR(('2023'!K9-'2022'!K9)/'2022'!K9," ")</f>
        <v>0.25</v>
      </c>
      <c r="Q9" s="21">
        <f>IFERROR(('2023'!L9-'2022'!L9)/'2022'!L9," ")</f>
        <v>0.125</v>
      </c>
      <c r="R9" s="21">
        <f>IFERROR(('2023'!M9-'2022'!M9)/'2022'!M9," ")</f>
        <v>0.33333333333333331</v>
      </c>
      <c r="S9" s="21">
        <f>IFERROR(('2023'!N9-'2022'!N9)/'2022'!N9," ")</f>
        <v>1</v>
      </c>
      <c r="T9" s="21"/>
      <c r="U9" s="16">
        <f>SUM('2023'!C9:E9)</f>
        <v>33</v>
      </c>
      <c r="V9" s="16">
        <f>SUM('2022'!C9:E9)</f>
        <v>25</v>
      </c>
      <c r="W9" s="21">
        <f t="shared" si="1"/>
        <v>0.32</v>
      </c>
      <c r="Y9" s="16">
        <f>SUM('2023'!F9:H9)</f>
        <v>37</v>
      </c>
      <c r="Z9" s="16">
        <f>SUM('2022'!F9:H9)</f>
        <v>29</v>
      </c>
      <c r="AA9" s="21">
        <f t="shared" si="2"/>
        <v>0.27586206896551724</v>
      </c>
      <c r="AC9" s="16">
        <f>SUM('2023'!H9:J9)</f>
        <v>29</v>
      </c>
      <c r="AD9" s="16">
        <f>SUM('2022'!I9:K9)</f>
        <v>19</v>
      </c>
      <c r="AE9" s="21">
        <f t="shared" si="3"/>
        <v>0.52631578947368418</v>
      </c>
      <c r="AG9" s="16">
        <f>SUM('2023'!K9:N9)</f>
        <v>30</v>
      </c>
      <c r="AH9" s="16">
        <f>SUM('2022'!K9:N9)</f>
        <v>22</v>
      </c>
      <c r="AI9" s="21">
        <f t="shared" si="4"/>
        <v>0.36363636363636365</v>
      </c>
    </row>
    <row r="10" spans="1:35" ht="15.6" x14ac:dyDescent="0.3">
      <c r="A10" s="5" t="s">
        <v>20</v>
      </c>
      <c r="B10" s="11" t="s">
        <v>25</v>
      </c>
      <c r="C10">
        <v>116</v>
      </c>
      <c r="D10" cm="1">
        <f t="array" ref="D10">_xlfn.XLOOKUP(A10,'2022'!A10:$A$25,'2022'!O10:$O$25)</f>
        <v>88</v>
      </c>
      <c r="E10" s="21">
        <f t="shared" si="0"/>
        <v>0.31818181818181818</v>
      </c>
      <c r="H10" s="21">
        <f>IFERROR(('2023'!C10-'2022'!C10)/'2022'!C10," ")</f>
        <v>0.66666666666666663</v>
      </c>
      <c r="I10" s="21">
        <f>IFERROR(('2023'!D10-'2022'!D10)/'2022'!D10," ")</f>
        <v>3</v>
      </c>
      <c r="J10" s="21">
        <f>IFERROR(('2023'!E10-'2022'!E10)/'2022'!E10," ")</f>
        <v>0.5</v>
      </c>
      <c r="K10" s="21">
        <f>IFERROR(('2023'!F10-'2022'!F10)/'2022'!F10," ")</f>
        <v>0.2</v>
      </c>
      <c r="L10" s="21">
        <f>IFERROR(('2023'!G10-'2022'!G10)/'2022'!G10," ")</f>
        <v>1</v>
      </c>
      <c r="M10" s="21" t="str">
        <f>IFERROR(('2023'!H10-'2022'!H10)/'2022'!H10," ")</f>
        <v xml:space="preserve"> </v>
      </c>
      <c r="N10" s="21">
        <f>IFERROR(('2023'!I10-'2022'!I10)/'2022'!I10," ")</f>
        <v>0.35714285714285715</v>
      </c>
      <c r="O10" s="21">
        <f>IFERROR(('2023'!J10-'2022'!J10)/'2022'!J10," ")</f>
        <v>0.33333333333333331</v>
      </c>
      <c r="P10" s="21">
        <f>IFERROR(('2023'!K10-'2022'!K10)/'2022'!K10," ")</f>
        <v>0.14285714285714285</v>
      </c>
      <c r="Q10" s="21">
        <f>IFERROR(('2023'!L10-'2022'!L10)/'2022'!L10," ")</f>
        <v>0.25</v>
      </c>
      <c r="R10" s="21">
        <f>IFERROR(('2023'!M10-'2022'!M10)/'2022'!M10," ")</f>
        <v>9.0909090909090912E-2</v>
      </c>
      <c r="S10" s="21">
        <f>IFERROR(('2023'!N10-'2022'!N10)/'2022'!N10," ")</f>
        <v>0.36363636363636365</v>
      </c>
      <c r="T10" s="21"/>
      <c r="U10" s="16">
        <f>SUM('2023'!C10:E10)</f>
        <v>18</v>
      </c>
      <c r="V10" s="16">
        <f>SUM('2022'!C10:E10)</f>
        <v>10</v>
      </c>
      <c r="W10" s="21">
        <f t="shared" si="1"/>
        <v>0.8</v>
      </c>
      <c r="Y10" s="16">
        <f>SUM('2023'!F10:H10)</f>
        <v>15</v>
      </c>
      <c r="Z10" s="16">
        <f>SUM('2022'!F10:H10)</f>
        <v>11</v>
      </c>
      <c r="AA10" s="21">
        <f t="shared" si="2"/>
        <v>0.36363636363636365</v>
      </c>
      <c r="AC10" s="16">
        <f>SUM('2023'!H10:J10)</f>
        <v>32</v>
      </c>
      <c r="AD10" s="16">
        <f>SUM('2022'!I10:K10)</f>
        <v>30</v>
      </c>
      <c r="AE10" s="21">
        <f t="shared" si="3"/>
        <v>6.6666666666666666E-2</v>
      </c>
      <c r="AG10" s="16">
        <f>SUM('2023'!K10:N10)</f>
        <v>52</v>
      </c>
      <c r="AH10" s="16">
        <f>SUM('2022'!K10:N10)</f>
        <v>44</v>
      </c>
      <c r="AI10" s="21">
        <f t="shared" si="4"/>
        <v>0.18181818181818182</v>
      </c>
    </row>
    <row r="11" spans="1:35" ht="15.6" x14ac:dyDescent="0.3">
      <c r="A11" s="5" t="s">
        <v>18</v>
      </c>
      <c r="B11" s="11" t="s">
        <v>26</v>
      </c>
      <c r="C11">
        <v>106</v>
      </c>
      <c r="D11" cm="1">
        <f t="array" ref="D11">_xlfn.XLOOKUP(A11,'2022'!A11:$A$25,'2022'!O11:$O$25)</f>
        <v>76</v>
      </c>
      <c r="E11" s="21">
        <f t="shared" si="0"/>
        <v>0.39473684210526316</v>
      </c>
      <c r="H11" s="21">
        <f>IFERROR(('2023'!C11-'2022'!C11)/'2022'!C11," ")</f>
        <v>0.66666666666666663</v>
      </c>
      <c r="I11" s="21">
        <f>IFERROR(('2023'!D11-'2022'!D11)/'2022'!D11," ")</f>
        <v>3</v>
      </c>
      <c r="J11" s="21">
        <f>IFERROR(('2023'!E11-'2022'!E11)/'2022'!E11," ")</f>
        <v>0.33333333333333331</v>
      </c>
      <c r="K11" s="21">
        <f>IFERROR(('2023'!F11-'2022'!F11)/'2022'!F11," ")</f>
        <v>0.15384615384615385</v>
      </c>
      <c r="L11" s="21">
        <f>IFERROR(('2023'!G11-'2022'!G11)/'2022'!G11," ")</f>
        <v>1.25</v>
      </c>
      <c r="M11" s="21">
        <f>IFERROR(('2023'!H11-'2022'!H11)/'2022'!H11," ")</f>
        <v>0.16666666666666666</v>
      </c>
      <c r="N11" s="21">
        <f>IFERROR(('2023'!I11-'2022'!I11)/'2022'!I11," ")</f>
        <v>0.38461538461538464</v>
      </c>
      <c r="O11" s="21">
        <f>IFERROR(('2023'!J11-'2022'!J11)/'2022'!J11," ")</f>
        <v>1</v>
      </c>
      <c r="P11" s="21">
        <f>IFERROR(('2023'!K11-'2022'!K11)/'2022'!K11," ")</f>
        <v>0.25</v>
      </c>
      <c r="Q11" s="21">
        <f>IFERROR(('2023'!L11-'2022'!L11)/'2022'!L11," ")</f>
        <v>0.25</v>
      </c>
      <c r="R11" s="21">
        <f>IFERROR(('2023'!M11-'2022'!M11)/'2022'!M11," ")</f>
        <v>0.15384615384615385</v>
      </c>
      <c r="S11" s="21">
        <f>IFERROR(('2023'!N11-'2022'!N11)/'2022'!N11," ")</f>
        <v>0.8</v>
      </c>
      <c r="T11" s="21"/>
      <c r="U11" s="16">
        <f>SUM('2023'!C11:E11)</f>
        <v>21</v>
      </c>
      <c r="V11" s="16">
        <f>SUM('2022'!C11:E11)</f>
        <v>13</v>
      </c>
      <c r="W11" s="21">
        <f t="shared" si="1"/>
        <v>0.61538461538461542</v>
      </c>
      <c r="Y11" s="16">
        <f>SUM('2023'!F11:H11)</f>
        <v>31</v>
      </c>
      <c r="Z11" s="16">
        <f>SUM('2022'!F11:H11)</f>
        <v>23</v>
      </c>
      <c r="AA11" s="21">
        <f t="shared" si="2"/>
        <v>0.34782608695652173</v>
      </c>
      <c r="AC11" s="16">
        <f>SUM('2023'!H11:J11)</f>
        <v>27</v>
      </c>
      <c r="AD11" s="16">
        <f>SUM('2022'!I11:K11)</f>
        <v>18</v>
      </c>
      <c r="AE11" s="21">
        <f t="shared" si="3"/>
        <v>0.5</v>
      </c>
      <c r="AG11" s="16">
        <f>SUM('2023'!K11:N11)</f>
        <v>34</v>
      </c>
      <c r="AH11" s="16">
        <f>SUM('2022'!K11:N11)</f>
        <v>26</v>
      </c>
      <c r="AI11" s="21">
        <f t="shared" si="4"/>
        <v>0.30769230769230771</v>
      </c>
    </row>
    <row r="12" spans="1:35" ht="15.6" x14ac:dyDescent="0.3">
      <c r="A12" s="5" t="s">
        <v>15</v>
      </c>
      <c r="B12" s="11" t="s">
        <v>27</v>
      </c>
      <c r="C12">
        <v>100</v>
      </c>
      <c r="D12" cm="1">
        <f t="array" ref="D12">_xlfn.XLOOKUP(A12,'2022'!A12:$A$25,'2022'!O12:$O$25)</f>
        <v>68</v>
      </c>
      <c r="E12" s="21">
        <f t="shared" si="0"/>
        <v>0.47058823529411764</v>
      </c>
      <c r="H12" s="21">
        <f>IFERROR(('2023'!C12-'2022'!C12)/'2022'!C12," ")</f>
        <v>0.5</v>
      </c>
      <c r="I12" s="21">
        <f>IFERROR(('2023'!D12-'2022'!D12)/'2022'!D12," ")</f>
        <v>1.5</v>
      </c>
      <c r="J12" s="21">
        <f>IFERROR(('2023'!E12-'2022'!E12)/'2022'!E12," ")</f>
        <v>0.27272727272727271</v>
      </c>
      <c r="K12" s="21">
        <f>IFERROR(('2023'!F12-'2022'!F12)/'2022'!F12," ")</f>
        <v>0.2857142857142857</v>
      </c>
      <c r="L12" s="21">
        <f>IFERROR(('2023'!G12-'2022'!G12)/'2022'!G12," ")</f>
        <v>1.6666666666666667</v>
      </c>
      <c r="M12" s="21">
        <f>IFERROR(('2023'!H12-'2022'!H12)/'2022'!H12," ")</f>
        <v>0.5</v>
      </c>
      <c r="N12" s="21">
        <f>IFERROR(('2023'!I12-'2022'!I12)/'2022'!I12," ")</f>
        <v>0.55555555555555558</v>
      </c>
      <c r="O12" s="21">
        <f>IFERROR(('2023'!J12-'2022'!J12)/'2022'!J12," ")</f>
        <v>1</v>
      </c>
      <c r="P12" s="21">
        <f>IFERROR(('2023'!K12-'2022'!K12)/'2022'!K12," ")</f>
        <v>0.2</v>
      </c>
      <c r="Q12" s="21">
        <f>IFERROR(('2023'!L12-'2022'!L12)/'2022'!L12," ")</f>
        <v>0.33333333333333331</v>
      </c>
      <c r="R12" s="21">
        <f>IFERROR(('2023'!M12-'2022'!M12)/'2022'!M12," ")</f>
        <v>0.2</v>
      </c>
      <c r="S12" s="21">
        <f>IFERROR(('2023'!N12-'2022'!N12)/'2022'!N12," ")</f>
        <v>0.44444444444444442</v>
      </c>
      <c r="T12" s="21"/>
      <c r="U12" s="16">
        <f>SUM('2023'!C12:E12)</f>
        <v>25</v>
      </c>
      <c r="V12" s="16">
        <f>SUM('2022'!C12:E12)</f>
        <v>17</v>
      </c>
      <c r="W12" s="21">
        <f t="shared" si="1"/>
        <v>0.47058823529411764</v>
      </c>
      <c r="Y12" s="16">
        <f>SUM('2023'!F12:H12)</f>
        <v>20</v>
      </c>
      <c r="Z12" s="16">
        <f>SUM('2022'!F12:H12)</f>
        <v>12</v>
      </c>
      <c r="AA12" s="21">
        <f t="shared" si="2"/>
        <v>0.66666666666666663</v>
      </c>
      <c r="AC12" s="16">
        <f>SUM('2023'!H12:J12)</f>
        <v>23</v>
      </c>
      <c r="AD12" s="16">
        <f>SUM('2022'!I12:K12)</f>
        <v>17</v>
      </c>
      <c r="AE12" s="21">
        <f t="shared" si="3"/>
        <v>0.35294117647058826</v>
      </c>
      <c r="AG12" s="16">
        <f>SUM('2023'!K12:N12)</f>
        <v>35</v>
      </c>
      <c r="AH12" s="16">
        <f>SUM('2022'!K12:N12)</f>
        <v>27</v>
      </c>
      <c r="AI12" s="21">
        <f t="shared" si="4"/>
        <v>0.29629629629629628</v>
      </c>
    </row>
    <row r="13" spans="1:35" ht="15.6" x14ac:dyDescent="0.3">
      <c r="A13" s="5" t="s">
        <v>28</v>
      </c>
      <c r="B13" s="11" t="s">
        <v>29</v>
      </c>
      <c r="C13">
        <v>95</v>
      </c>
      <c r="D13" cm="1">
        <f t="array" ref="D13">_xlfn.XLOOKUP(A13,'2022'!A13:$A$25,'2022'!O13:$O$25)</f>
        <v>66</v>
      </c>
      <c r="E13" s="21">
        <f t="shared" si="0"/>
        <v>0.43939393939393939</v>
      </c>
      <c r="H13" s="21">
        <f>IFERROR(('2023'!C13-'2022'!C13)/'2022'!C13," ")</f>
        <v>1</v>
      </c>
      <c r="I13" s="21">
        <f>IFERROR(('2023'!D13-'2022'!D13)/'2022'!D13," ")</f>
        <v>3</v>
      </c>
      <c r="J13" s="21">
        <f>IFERROR(('2023'!E13-'2022'!E13)/'2022'!E13," ")</f>
        <v>0.375</v>
      </c>
      <c r="K13" s="21">
        <f>IFERROR(('2023'!F13-'2022'!F13)/'2022'!F13," ")</f>
        <v>0.2857142857142857</v>
      </c>
      <c r="L13" s="21">
        <f>IFERROR(('2023'!G13-'2022'!G13)/'2022'!G13," ")</f>
        <v>2</v>
      </c>
      <c r="M13" s="21" t="str">
        <f>IFERROR(('2023'!H13-'2022'!H13)/'2022'!H13," ")</f>
        <v xml:space="preserve"> </v>
      </c>
      <c r="N13" s="21">
        <f>IFERROR(('2023'!I13-'2022'!I13)/'2022'!I13," ")</f>
        <v>0.35714285714285715</v>
      </c>
      <c r="O13" s="21">
        <f>IFERROR(('2023'!J13-'2022'!J13)/'2022'!J13," ")</f>
        <v>0.75</v>
      </c>
      <c r="P13" s="21">
        <f>IFERROR(('2023'!K13-'2022'!K13)/'2022'!K13," ")</f>
        <v>0.16666666666666666</v>
      </c>
      <c r="Q13" s="21">
        <f>IFERROR(('2023'!L13-'2022'!L13)/'2022'!L13," ")</f>
        <v>0.2</v>
      </c>
      <c r="R13" s="21">
        <f>IFERROR(('2023'!M13-'2022'!M13)/'2022'!M13," ")</f>
        <v>0.13333333333333333</v>
      </c>
      <c r="S13" s="21">
        <f>IFERROR(('2023'!N13-'2022'!N13)/'2022'!N13," ")</f>
        <v>1.3333333333333333</v>
      </c>
      <c r="T13" s="21"/>
      <c r="U13" s="16">
        <f>SUM('2023'!C13:E13)</f>
        <v>19</v>
      </c>
      <c r="V13" s="16">
        <f>SUM('2022'!C13:E13)</f>
        <v>11</v>
      </c>
      <c r="W13" s="21">
        <f t="shared" si="1"/>
        <v>0.72727272727272729</v>
      </c>
      <c r="Y13" s="16">
        <f>SUM('2023'!F13:H13)</f>
        <v>13</v>
      </c>
      <c r="Z13" s="16">
        <f>SUM('2022'!F13:H13)</f>
        <v>8</v>
      </c>
      <c r="AA13" s="21">
        <f t="shared" si="2"/>
        <v>0.625</v>
      </c>
      <c r="AC13" s="16">
        <f>SUM('2023'!H13:J13)</f>
        <v>27</v>
      </c>
      <c r="AD13" s="16">
        <f>SUM('2022'!I13:K13)</f>
        <v>24</v>
      </c>
      <c r="AE13" s="21">
        <f t="shared" si="3"/>
        <v>0.125</v>
      </c>
      <c r="AG13" s="16">
        <f>SUM('2023'!K13:N13)</f>
        <v>37</v>
      </c>
      <c r="AH13" s="16">
        <f>SUM('2022'!K13:N13)</f>
        <v>29</v>
      </c>
      <c r="AI13" s="21">
        <f t="shared" si="4"/>
        <v>0.27586206896551724</v>
      </c>
    </row>
    <row r="14" spans="1:35" ht="15.6" x14ac:dyDescent="0.3">
      <c r="A14" s="5" t="s">
        <v>20</v>
      </c>
      <c r="B14" s="11" t="s">
        <v>30</v>
      </c>
      <c r="C14">
        <v>94</v>
      </c>
      <c r="D14" cm="1">
        <f t="array" ref="D14">_xlfn.XLOOKUP(A14,'2022'!A14:$A$25,'2022'!O14:$O$25)</f>
        <v>64</v>
      </c>
      <c r="E14" s="21">
        <f t="shared" si="0"/>
        <v>0.46875</v>
      </c>
      <c r="H14" s="21" t="str">
        <f>IFERROR(('2023'!C14-'2022'!C14)/'2022'!C14," ")</f>
        <v xml:space="preserve"> </v>
      </c>
      <c r="I14" s="21">
        <f>IFERROR(('2023'!D14-'2022'!D14)/'2022'!D14," ")</f>
        <v>3</v>
      </c>
      <c r="J14" s="21" t="str">
        <f>IFERROR(('2023'!E14-'2022'!E14)/'2022'!E14," ")</f>
        <v xml:space="preserve"> </v>
      </c>
      <c r="K14" s="21" t="str">
        <f>IFERROR(('2023'!F14-'2022'!F14)/'2022'!F14," ")</f>
        <v xml:space="preserve"> </v>
      </c>
      <c r="L14" s="21" t="str">
        <f>IFERROR(('2023'!G14-'2022'!G14)/'2022'!G14," ")</f>
        <v xml:space="preserve"> </v>
      </c>
      <c r="M14" s="21">
        <f>IFERROR(('2023'!H14-'2022'!H14)/'2022'!H14," ")</f>
        <v>0.2</v>
      </c>
      <c r="N14" s="21">
        <f>IFERROR(('2023'!I14-'2022'!I14)/'2022'!I14," ")</f>
        <v>1.25</v>
      </c>
      <c r="O14" s="21" t="str">
        <f>IFERROR(('2023'!J14-'2022'!J14)/'2022'!J14," ")</f>
        <v xml:space="preserve"> </v>
      </c>
      <c r="P14" s="21">
        <f>IFERROR(('2023'!K14-'2022'!K14)/'2022'!K14," ")</f>
        <v>5.2631578947368418E-2</v>
      </c>
      <c r="Q14" s="21">
        <f>IFERROR(('2023'!L14-'2022'!L14)/'2022'!L14," ")</f>
        <v>0.1111111111111111</v>
      </c>
      <c r="R14" s="21">
        <f>IFERROR(('2023'!M14-'2022'!M14)/'2022'!M14," ")</f>
        <v>0.125</v>
      </c>
      <c r="S14" s="21">
        <f>IFERROR(('2023'!N14-'2022'!N14)/'2022'!N14," ")</f>
        <v>0.4</v>
      </c>
      <c r="T14" s="21"/>
      <c r="U14" s="16">
        <f>SUM('2023'!C14:E14)</f>
        <v>8</v>
      </c>
      <c r="V14" s="16">
        <f>SUM('2022'!C14:E14)</f>
        <v>1</v>
      </c>
      <c r="W14" s="21">
        <f t="shared" si="1"/>
        <v>7</v>
      </c>
      <c r="Y14" s="16">
        <f>SUM('2023'!F14:H14)</f>
        <v>12</v>
      </c>
      <c r="Z14" s="16">
        <f>SUM('2022'!F14:H14)</f>
        <v>5</v>
      </c>
      <c r="AA14" s="21">
        <f t="shared" si="2"/>
        <v>1.4</v>
      </c>
      <c r="AC14" s="16">
        <f>SUM('2023'!H14:J14)</f>
        <v>18</v>
      </c>
      <c r="AD14" s="16">
        <f>SUM('2022'!I14:K14)</f>
        <v>23</v>
      </c>
      <c r="AE14" s="21">
        <f t="shared" si="3"/>
        <v>-0.21739130434782608</v>
      </c>
      <c r="AG14" s="16">
        <f>SUM('2023'!K14:N14)</f>
        <v>62</v>
      </c>
      <c r="AH14" s="16">
        <f>SUM('2022'!K14:N14)</f>
        <v>54</v>
      </c>
      <c r="AI14" s="21">
        <f t="shared" si="4"/>
        <v>0.14814814814814814</v>
      </c>
    </row>
    <row r="15" spans="1:35" ht="15.6" x14ac:dyDescent="0.3">
      <c r="A15" s="5" t="s">
        <v>18</v>
      </c>
      <c r="B15" s="11" t="s">
        <v>31</v>
      </c>
      <c r="C15">
        <v>86</v>
      </c>
      <c r="D15" cm="1">
        <f t="array" ref="D15">_xlfn.XLOOKUP(A15,'2022'!A15:$A$25,'2022'!O15:$O$25)</f>
        <v>56</v>
      </c>
      <c r="E15" s="21">
        <f t="shared" si="0"/>
        <v>0.5357142857142857</v>
      </c>
      <c r="H15" s="21">
        <f>IFERROR(('2023'!C15-'2022'!C15)/'2022'!C15," ")</f>
        <v>0.4</v>
      </c>
      <c r="I15" s="21" t="str">
        <f>IFERROR(('2023'!D15-'2022'!D15)/'2022'!D15," ")</f>
        <v xml:space="preserve"> </v>
      </c>
      <c r="J15" s="21">
        <f>IFERROR(('2023'!E15-'2022'!E15)/'2022'!E15," ")</f>
        <v>0.6</v>
      </c>
      <c r="K15" s="21">
        <f>IFERROR(('2023'!F15-'2022'!F15)/'2022'!F15," ")</f>
        <v>0.66666666666666663</v>
      </c>
      <c r="L15" s="21">
        <f>IFERROR(('2023'!G15-'2022'!G15)/'2022'!G15," ")</f>
        <v>2.5</v>
      </c>
      <c r="M15" s="21">
        <f>IFERROR(('2023'!H15-'2022'!H15)/'2022'!H15," ")</f>
        <v>0.25</v>
      </c>
      <c r="N15" s="21">
        <f>IFERROR(('2023'!I15-'2022'!I15)/'2022'!I15," ")</f>
        <v>0.625</v>
      </c>
      <c r="O15" s="21">
        <f>IFERROR(('2023'!J15-'2022'!J15)/'2022'!J15," ")</f>
        <v>0.6</v>
      </c>
      <c r="P15" s="21">
        <f>IFERROR(('2023'!K15-'2022'!K15)/'2022'!K15," ")</f>
        <v>0.1111111111111111</v>
      </c>
      <c r="Q15" s="21">
        <f>IFERROR(('2023'!L15-'2022'!L15)/'2022'!L15," ")</f>
        <v>0.125</v>
      </c>
      <c r="R15" s="21">
        <f>IFERROR(('2023'!M15-'2022'!M15)/'2022'!M15," ")</f>
        <v>0.5</v>
      </c>
      <c r="S15" s="21">
        <f>IFERROR(('2023'!N15-'2022'!N15)/'2022'!N15," ")</f>
        <v>1.3333333333333333</v>
      </c>
      <c r="T15" s="21"/>
      <c r="U15" s="16">
        <f>SUM('2023'!C15:E15)</f>
        <v>16</v>
      </c>
      <c r="V15" s="16">
        <f>SUM('2022'!C15:E15)</f>
        <v>10</v>
      </c>
      <c r="W15" s="21">
        <f t="shared" si="1"/>
        <v>0.6</v>
      </c>
      <c r="Y15" s="16">
        <f>SUM('2023'!F15:H15)</f>
        <v>17</v>
      </c>
      <c r="Z15" s="16">
        <f>SUM('2022'!F15:H15)</f>
        <v>9</v>
      </c>
      <c r="AA15" s="21">
        <f t="shared" si="2"/>
        <v>0.88888888888888884</v>
      </c>
      <c r="AC15" s="16">
        <f>SUM('2023'!H15:J15)</f>
        <v>26</v>
      </c>
      <c r="AD15" s="16">
        <f>SUM('2022'!I15:K15)</f>
        <v>22</v>
      </c>
      <c r="AE15" s="21">
        <f t="shared" si="3"/>
        <v>0.18181818181818182</v>
      </c>
      <c r="AG15" s="16">
        <f>SUM('2023'!K15:N15)</f>
        <v>32</v>
      </c>
      <c r="AH15" s="16">
        <f>SUM('2022'!K15:N15)</f>
        <v>24</v>
      </c>
      <c r="AI15" s="21">
        <f t="shared" si="4"/>
        <v>0.33333333333333331</v>
      </c>
    </row>
    <row r="16" spans="1:35" ht="15.6" x14ac:dyDescent="0.3">
      <c r="A16" s="5" t="s">
        <v>28</v>
      </c>
      <c r="B16" s="11" t="s">
        <v>32</v>
      </c>
      <c r="C16">
        <v>70</v>
      </c>
      <c r="D16" cm="1">
        <f t="array" ref="D16">_xlfn.XLOOKUP(A16,'2022'!A16:$A$25,'2022'!O16:$O$25)</f>
        <v>39</v>
      </c>
      <c r="E16" s="21">
        <f t="shared" si="0"/>
        <v>0.79487179487179482</v>
      </c>
      <c r="H16" s="21">
        <f>IFERROR(('2023'!C16-'2022'!C16)/'2022'!C16," ")</f>
        <v>1</v>
      </c>
      <c r="I16" s="21">
        <f>IFERROR(('2023'!D16-'2022'!D16)/'2022'!D16," ")</f>
        <v>1.5</v>
      </c>
      <c r="J16" s="21" t="str">
        <f>IFERROR(('2023'!E16-'2022'!E16)/'2022'!E16," ")</f>
        <v xml:space="preserve"> </v>
      </c>
      <c r="K16" s="21">
        <f>IFERROR(('2023'!F16-'2022'!F16)/'2022'!F16," ")</f>
        <v>1</v>
      </c>
      <c r="L16" s="21">
        <f>IFERROR(('2023'!G16-'2022'!G16)/'2022'!G16," ")</f>
        <v>5</v>
      </c>
      <c r="M16" s="21">
        <f>IFERROR(('2023'!H16-'2022'!H16)/'2022'!H16," ")</f>
        <v>0.5</v>
      </c>
      <c r="N16" s="21">
        <f>IFERROR(('2023'!I16-'2022'!I16)/'2022'!I16," ")</f>
        <v>1</v>
      </c>
      <c r="O16" s="21">
        <f>IFERROR(('2023'!J16-'2022'!J16)/'2022'!J16," ")</f>
        <v>1.5</v>
      </c>
      <c r="P16" s="21">
        <f>IFERROR(('2023'!K16-'2022'!K16)/'2022'!K16," ")</f>
        <v>0.33333333333333331</v>
      </c>
      <c r="Q16" s="21">
        <f>IFERROR(('2023'!L16-'2022'!L16)/'2022'!L16," ")</f>
        <v>0.14285714285714285</v>
      </c>
      <c r="R16" s="21">
        <f>IFERROR(('2023'!M16-'2022'!M16)/'2022'!M16," ")</f>
        <v>0.2857142857142857</v>
      </c>
      <c r="S16" s="21">
        <f>IFERROR(('2023'!N16-'2022'!N16)/'2022'!N16," ")</f>
        <v>0.66666666666666663</v>
      </c>
      <c r="T16" s="21"/>
      <c r="U16" s="16">
        <f>SUM('2023'!C16:E16)</f>
        <v>11</v>
      </c>
      <c r="V16" s="16">
        <f>SUM('2022'!C16:E16)</f>
        <v>4</v>
      </c>
      <c r="W16" s="21">
        <f t="shared" si="1"/>
        <v>1.75</v>
      </c>
      <c r="Y16" s="16">
        <f>SUM('2023'!F16:H16)</f>
        <v>13</v>
      </c>
      <c r="Z16" s="16">
        <f>SUM('2022'!F16:H16)</f>
        <v>5</v>
      </c>
      <c r="AA16" s="21">
        <f t="shared" si="2"/>
        <v>1.6</v>
      </c>
      <c r="AC16" s="16">
        <f>SUM('2023'!H16:J16)</f>
        <v>18</v>
      </c>
      <c r="AD16" s="16">
        <f>SUM('2022'!I16:K16)</f>
        <v>10</v>
      </c>
      <c r="AE16" s="21">
        <f t="shared" si="3"/>
        <v>0.8</v>
      </c>
      <c r="AG16" s="16">
        <f>SUM('2023'!K16:N16)</f>
        <v>31</v>
      </c>
      <c r="AH16" s="16">
        <f>SUM('2022'!K16:N16)</f>
        <v>23</v>
      </c>
      <c r="AI16" s="21">
        <f t="shared" si="4"/>
        <v>0.34782608695652173</v>
      </c>
    </row>
    <row r="17" spans="1:35" ht="15.6" x14ac:dyDescent="0.3">
      <c r="A17" s="5" t="s">
        <v>20</v>
      </c>
      <c r="B17" s="11" t="s">
        <v>33</v>
      </c>
      <c r="C17">
        <v>73</v>
      </c>
      <c r="D17" cm="1">
        <f t="array" ref="D17">_xlfn.XLOOKUP(A17,'2022'!A17:$A$25,'2022'!O17:$O$25)</f>
        <v>41</v>
      </c>
      <c r="E17" s="21">
        <f t="shared" si="0"/>
        <v>0.78048780487804881</v>
      </c>
      <c r="H17" s="21">
        <f>IFERROR(('2023'!C17-'2022'!C17)/'2022'!C17," ")</f>
        <v>0.2857142857142857</v>
      </c>
      <c r="I17" s="21">
        <f>IFERROR(('2023'!D17-'2022'!D17)/'2022'!D17," ")</f>
        <v>1.5</v>
      </c>
      <c r="J17" s="21">
        <f>IFERROR(('2023'!E17-'2022'!E17)/'2022'!E17," ")</f>
        <v>1.5</v>
      </c>
      <c r="K17" s="21">
        <f>IFERROR(('2023'!F17-'2022'!F17)/'2022'!F17," ")</f>
        <v>0.22222222222222221</v>
      </c>
      <c r="L17" s="21" t="str">
        <f>IFERROR(('2023'!G17-'2022'!G17)/'2022'!G17," ")</f>
        <v xml:space="preserve"> </v>
      </c>
      <c r="M17" s="21">
        <f>IFERROR(('2023'!H17-'2022'!H17)/'2022'!H17," ")</f>
        <v>1</v>
      </c>
      <c r="N17" s="21">
        <f>IFERROR(('2023'!I17-'2022'!I17)/'2022'!I17," ")</f>
        <v>2.5</v>
      </c>
      <c r="O17" s="21" t="str">
        <f>IFERROR(('2023'!J17-'2022'!J17)/'2022'!J17," ")</f>
        <v xml:space="preserve"> </v>
      </c>
      <c r="P17" s="21">
        <f>IFERROR(('2023'!K17-'2022'!K17)/'2022'!K17," ")</f>
        <v>0.125</v>
      </c>
      <c r="Q17" s="21">
        <f>IFERROR(('2023'!L17-'2022'!L17)/'2022'!L17," ")</f>
        <v>0.5</v>
      </c>
      <c r="R17" s="21">
        <f>IFERROR(('2023'!M17-'2022'!M17)/'2022'!M17," ")</f>
        <v>0.5</v>
      </c>
      <c r="S17" s="21">
        <f>IFERROR(('2023'!N17-'2022'!N17)/'2022'!N17," ")</f>
        <v>1</v>
      </c>
      <c r="T17" s="21"/>
      <c r="U17" s="16">
        <f>SUM('2023'!C17:E17)</f>
        <v>19</v>
      </c>
      <c r="V17" s="16">
        <f>SUM('2022'!C17:E17)</f>
        <v>11</v>
      </c>
      <c r="W17" s="21">
        <f t="shared" si="1"/>
        <v>0.72727272727272729</v>
      </c>
      <c r="Y17" s="16">
        <f>SUM('2023'!F17:H17)</f>
        <v>18</v>
      </c>
      <c r="Z17" s="16">
        <f>SUM('2022'!F17:H17)</f>
        <v>10</v>
      </c>
      <c r="AA17" s="21">
        <f t="shared" si="2"/>
        <v>0.8</v>
      </c>
      <c r="AC17" s="16">
        <f>SUM('2023'!H17:J17)</f>
        <v>12</v>
      </c>
      <c r="AD17" s="16">
        <f>SUM('2022'!I17:K17)</f>
        <v>10</v>
      </c>
      <c r="AE17" s="21">
        <f t="shared" si="3"/>
        <v>0.2</v>
      </c>
      <c r="AG17" s="16">
        <f>SUM('2023'!K17:N17)</f>
        <v>26</v>
      </c>
      <c r="AH17" s="16">
        <f>SUM('2022'!K17:N17)</f>
        <v>18</v>
      </c>
      <c r="AI17" s="21">
        <f t="shared" si="4"/>
        <v>0.44444444444444442</v>
      </c>
    </row>
    <row r="18" spans="1:35" ht="15.6" x14ac:dyDescent="0.3">
      <c r="A18" s="5" t="s">
        <v>28</v>
      </c>
      <c r="B18" s="11" t="s">
        <v>34</v>
      </c>
      <c r="C18">
        <v>64</v>
      </c>
      <c r="D18" cm="1">
        <f t="array" ref="D18">_xlfn.XLOOKUP(A18,'2022'!A18:$A$25,'2022'!O18:$O$25)</f>
        <v>32</v>
      </c>
      <c r="E18" s="21">
        <f t="shared" si="0"/>
        <v>1</v>
      </c>
      <c r="H18" s="21" t="str">
        <f>IFERROR(('2023'!C18-'2022'!C18)/'2022'!C18," ")</f>
        <v xml:space="preserve"> </v>
      </c>
      <c r="I18" s="21">
        <f>IFERROR(('2023'!D18-'2022'!D18)/'2022'!D18," ")</f>
        <v>1</v>
      </c>
      <c r="J18" s="21">
        <f>IFERROR(('2023'!E18-'2022'!E18)/'2022'!E18," ")</f>
        <v>3</v>
      </c>
      <c r="K18" s="21">
        <f>IFERROR(('2023'!F18-'2022'!F18)/'2022'!F18," ")</f>
        <v>2</v>
      </c>
      <c r="L18" s="21" t="str">
        <f>IFERROR(('2023'!G18-'2022'!G18)/'2022'!G18," ")</f>
        <v xml:space="preserve"> </v>
      </c>
      <c r="M18" s="21">
        <f>IFERROR(('2023'!H18-'2022'!H18)/'2022'!H18," ")</f>
        <v>0.2</v>
      </c>
      <c r="N18" s="21">
        <f>IFERROR(('2023'!I18-'2022'!I18)/'2022'!I18," ")</f>
        <v>0.7142857142857143</v>
      </c>
      <c r="O18" s="21" t="str">
        <f>IFERROR(('2023'!J18-'2022'!J18)/'2022'!J18," ")</f>
        <v xml:space="preserve"> </v>
      </c>
      <c r="P18" s="21">
        <f>IFERROR(('2023'!K18-'2022'!K18)/'2022'!K18," ")</f>
        <v>0.2</v>
      </c>
      <c r="Q18" s="21" t="str">
        <f>IFERROR(('2023'!L18-'2022'!L18)/'2022'!L18," ")</f>
        <v xml:space="preserve"> </v>
      </c>
      <c r="R18" s="21">
        <f>IFERROR(('2023'!M18-'2022'!M18)/'2022'!M18," ")</f>
        <v>0.22222222222222221</v>
      </c>
      <c r="S18" s="21">
        <f>IFERROR(('2023'!N18-'2022'!N18)/'2022'!N18," ")</f>
        <v>4</v>
      </c>
      <c r="T18" s="21"/>
      <c r="U18" s="16">
        <f>SUM('2023'!C18:E18)</f>
        <v>12</v>
      </c>
      <c r="V18" s="16">
        <f>SUM('2022'!C18:E18)</f>
        <v>4</v>
      </c>
      <c r="W18" s="21">
        <f t="shared" si="1"/>
        <v>2</v>
      </c>
      <c r="Y18" s="16">
        <f>SUM('2023'!F18:H18)</f>
        <v>14</v>
      </c>
      <c r="Z18" s="16">
        <f>SUM('2022'!F18:H18)</f>
        <v>6</v>
      </c>
      <c r="AA18" s="21">
        <f t="shared" si="2"/>
        <v>1.3333333333333333</v>
      </c>
      <c r="AC18" s="16">
        <f>SUM('2023'!H18:J18)</f>
        <v>21</v>
      </c>
      <c r="AD18" s="16">
        <f>SUM('2022'!I18:K18)</f>
        <v>12</v>
      </c>
      <c r="AE18" s="21">
        <f t="shared" si="3"/>
        <v>0.75</v>
      </c>
      <c r="AG18" s="16">
        <f>SUM('2023'!K18:N18)</f>
        <v>23</v>
      </c>
      <c r="AH18" s="16">
        <f>SUM('2022'!K18:N18)</f>
        <v>15</v>
      </c>
      <c r="AI18" s="21">
        <f t="shared" si="4"/>
        <v>0.53333333333333333</v>
      </c>
    </row>
    <row r="19" spans="1:35" ht="15.6" x14ac:dyDescent="0.3">
      <c r="A19" s="5" t="s">
        <v>18</v>
      </c>
      <c r="B19" s="11" t="s">
        <v>35</v>
      </c>
      <c r="C19">
        <v>65</v>
      </c>
      <c r="D19" cm="1">
        <f t="array" ref="D19">_xlfn.XLOOKUP(A19,'2022'!A19:$A$25,'2022'!O19:$O$25)</f>
        <v>38</v>
      </c>
      <c r="E19" s="21">
        <f t="shared" si="0"/>
        <v>0.71052631578947367</v>
      </c>
      <c r="H19" s="21">
        <f>IFERROR(('2023'!C19-'2022'!C19)/'2022'!C19," ")</f>
        <v>0.66666666666666663</v>
      </c>
      <c r="I19" s="21">
        <f>IFERROR(('2023'!D19-'2022'!D19)/'2022'!D19," ")</f>
        <v>3</v>
      </c>
      <c r="J19" s="21">
        <f>IFERROR(('2023'!E19-'2022'!E19)/'2022'!E19," ")</f>
        <v>0.5</v>
      </c>
      <c r="K19" s="21" t="str">
        <f>IFERROR(('2023'!F19-'2022'!F19)/'2022'!F19," ")</f>
        <v xml:space="preserve"> </v>
      </c>
      <c r="L19" s="21">
        <f>IFERROR(('2023'!G19-'2022'!G19)/'2022'!G19," ")</f>
        <v>3</v>
      </c>
      <c r="M19" s="21" t="str">
        <f>IFERROR(('2023'!H19-'2022'!H19)/'2022'!H19," ")</f>
        <v xml:space="preserve"> </v>
      </c>
      <c r="N19" s="21">
        <f>IFERROR(('2023'!I19-'2022'!I19)/'2022'!I19," ")</f>
        <v>5</v>
      </c>
      <c r="O19" s="21">
        <f>IFERROR(('2023'!J19-'2022'!J19)/'2022'!J19," ")</f>
        <v>1</v>
      </c>
      <c r="P19" s="21">
        <f>IFERROR(('2023'!K19-'2022'!K19)/'2022'!K19," ")</f>
        <v>0.2</v>
      </c>
      <c r="Q19" s="21">
        <f>IFERROR(('2023'!L19-'2022'!L19)/'2022'!L19," ")</f>
        <v>6.6666666666666666E-2</v>
      </c>
      <c r="R19" s="21">
        <f>IFERROR(('2023'!M19-'2022'!M19)/'2022'!M19," ")</f>
        <v>0.5</v>
      </c>
      <c r="S19" s="21">
        <f>IFERROR(('2023'!N19-'2022'!N19)/'2022'!N19," ")</f>
        <v>4</v>
      </c>
      <c r="T19" s="21"/>
      <c r="U19" s="16">
        <f>SUM('2023'!C19:E19)</f>
        <v>18</v>
      </c>
      <c r="V19" s="16">
        <f>SUM('2022'!C19:E19)</f>
        <v>10</v>
      </c>
      <c r="W19" s="21">
        <f t="shared" si="1"/>
        <v>0.8</v>
      </c>
      <c r="Y19" s="16">
        <f>SUM('2023'!F19:H19)</f>
        <v>6</v>
      </c>
      <c r="Z19" s="16">
        <f>SUM('2022'!F19:H19)</f>
        <v>1</v>
      </c>
      <c r="AA19" s="21">
        <f t="shared" si="2"/>
        <v>5</v>
      </c>
      <c r="AC19" s="16">
        <f>SUM('2023'!H19:J19)</f>
        <v>9</v>
      </c>
      <c r="AD19" s="16">
        <f>SUM('2022'!I19:K19)</f>
        <v>7</v>
      </c>
      <c r="AE19" s="21">
        <f t="shared" si="3"/>
        <v>0.2857142857142857</v>
      </c>
      <c r="AG19" s="16">
        <f>SUM('2023'!K19:N19)</f>
        <v>33</v>
      </c>
      <c r="AH19" s="16">
        <f>SUM('2022'!K19:N19)</f>
        <v>25</v>
      </c>
      <c r="AI19" s="21">
        <f t="shared" si="4"/>
        <v>0.32</v>
      </c>
    </row>
    <row r="20" spans="1:35" ht="15.6" x14ac:dyDescent="0.3">
      <c r="A20" s="5" t="s">
        <v>28</v>
      </c>
      <c r="B20" s="11" t="s">
        <v>36</v>
      </c>
      <c r="C20">
        <v>66</v>
      </c>
      <c r="D20" cm="1">
        <f t="array" ref="D20">_xlfn.XLOOKUP(A20,'2022'!A20:$A$25,'2022'!O20:$O$25)</f>
        <v>38</v>
      </c>
      <c r="E20" s="21">
        <f t="shared" si="0"/>
        <v>0.73684210526315785</v>
      </c>
      <c r="H20" s="21">
        <f>IFERROR(('2023'!C20-'2022'!C20)/'2022'!C20," ")</f>
        <v>0.4</v>
      </c>
      <c r="I20" s="21" t="str">
        <f>IFERROR(('2023'!D20-'2022'!D20)/'2022'!D20," ")</f>
        <v xml:space="preserve"> </v>
      </c>
      <c r="J20" s="21">
        <f>IFERROR(('2023'!E20-'2022'!E20)/'2022'!E20," ")</f>
        <v>1</v>
      </c>
      <c r="K20" s="21">
        <f>IFERROR(('2023'!F20-'2022'!F20)/'2022'!F20," ")</f>
        <v>2</v>
      </c>
      <c r="L20" s="21">
        <f>IFERROR(('2023'!G20-'2022'!G20)/'2022'!G20," ")</f>
        <v>1</v>
      </c>
      <c r="M20" s="21">
        <f>IFERROR(('2023'!H20-'2022'!H20)/'2022'!H20," ")</f>
        <v>0.125</v>
      </c>
      <c r="N20" s="21">
        <f>IFERROR(('2023'!I20-'2022'!I20)/'2022'!I20," ")</f>
        <v>0.625</v>
      </c>
      <c r="O20" s="21">
        <f>IFERROR(('2023'!J20-'2022'!J20)/'2022'!J20," ")</f>
        <v>1.5</v>
      </c>
      <c r="P20" s="21">
        <f>IFERROR(('2023'!K20-'2022'!K20)/'2022'!K20," ")</f>
        <v>0.33333333333333331</v>
      </c>
      <c r="Q20" s="21">
        <f>IFERROR(('2023'!L20-'2022'!L20)/'2022'!L20," ")</f>
        <v>0.5</v>
      </c>
      <c r="R20" s="21">
        <f>IFERROR(('2023'!M20-'2022'!M20)/'2022'!M20," ")</f>
        <v>1</v>
      </c>
      <c r="S20" s="21">
        <f>IFERROR(('2023'!N20-'2022'!N20)/'2022'!N20," ")</f>
        <v>1.3333333333333333</v>
      </c>
      <c r="T20" s="21"/>
      <c r="U20" s="16">
        <f>SUM('2023'!C20:E20)</f>
        <v>16</v>
      </c>
      <c r="V20" s="16">
        <f>SUM('2022'!C20:E20)</f>
        <v>8</v>
      </c>
      <c r="W20" s="21">
        <f t="shared" si="1"/>
        <v>1</v>
      </c>
      <c r="Y20" s="16">
        <f>SUM('2023'!F20:H20)</f>
        <v>14</v>
      </c>
      <c r="Z20" s="16">
        <f>SUM('2022'!F20:H20)</f>
        <v>10</v>
      </c>
      <c r="AA20" s="21">
        <f t="shared" si="2"/>
        <v>0.4</v>
      </c>
      <c r="AC20" s="16">
        <f>SUM('2023'!H20:J20)</f>
        <v>27</v>
      </c>
      <c r="AD20" s="16">
        <f>SUM('2022'!I20:K20)</f>
        <v>13</v>
      </c>
      <c r="AE20" s="21">
        <f t="shared" si="3"/>
        <v>1.0769230769230769</v>
      </c>
      <c r="AG20" s="16">
        <f>SUM('2023'!K20:N20)</f>
        <v>18</v>
      </c>
      <c r="AH20" s="16">
        <f>SUM('2022'!K20:N20)</f>
        <v>10</v>
      </c>
      <c r="AI20" s="21">
        <f t="shared" si="4"/>
        <v>0.8</v>
      </c>
    </row>
    <row r="21" spans="1:35" ht="15.6" x14ac:dyDescent="0.3">
      <c r="A21" s="5" t="s">
        <v>15</v>
      </c>
      <c r="B21" s="11" t="s">
        <v>37</v>
      </c>
      <c r="C21">
        <v>65</v>
      </c>
      <c r="D21" cm="1">
        <f t="array" ref="D21">_xlfn.XLOOKUP(A21,'2022'!A21:$A$25,'2022'!O21:$O$25)</f>
        <v>36</v>
      </c>
      <c r="E21" s="21">
        <f t="shared" si="0"/>
        <v>0.80555555555555558</v>
      </c>
      <c r="H21" s="21">
        <f>IFERROR(('2023'!C21-'2022'!C21)/'2022'!C21," ")</f>
        <v>0.22222222222222221</v>
      </c>
      <c r="I21" s="21" t="str">
        <f>IFERROR(('2023'!D21-'2022'!D21)/'2022'!D21," ")</f>
        <v xml:space="preserve"> </v>
      </c>
      <c r="J21" s="21">
        <f>IFERROR(('2023'!E21-'2022'!E21)/'2022'!E21," ")</f>
        <v>0.42857142857142855</v>
      </c>
      <c r="K21" s="21">
        <f>IFERROR(('2023'!F21-'2022'!F21)/'2022'!F21," ")</f>
        <v>0.4</v>
      </c>
      <c r="L21" s="21" t="str">
        <f>IFERROR(('2023'!G21-'2022'!G21)/'2022'!G21," ")</f>
        <v xml:space="preserve"> </v>
      </c>
      <c r="M21" s="21">
        <f>IFERROR(('2023'!H21-'2022'!H21)/'2022'!H21," ")</f>
        <v>-1</v>
      </c>
      <c r="N21" s="21">
        <f>IFERROR(('2023'!I21-'2022'!I21)/'2022'!I21," ")</f>
        <v>1.25</v>
      </c>
      <c r="O21" s="21">
        <f>IFERROR(('2023'!J21-'2022'!J21)/'2022'!J21," ")</f>
        <v>3</v>
      </c>
      <c r="P21" s="21">
        <f>IFERROR(('2023'!K21-'2022'!K21)/'2022'!K21," ")</f>
        <v>1</v>
      </c>
      <c r="Q21" s="21">
        <f>IFERROR(('2023'!L21-'2022'!L21)/'2022'!L21," ")</f>
        <v>0.33333333333333331</v>
      </c>
      <c r="R21" s="21">
        <f>IFERROR(('2023'!M21-'2022'!M21)/'2022'!M21," ")</f>
        <v>0.4</v>
      </c>
      <c r="S21" s="21" t="str">
        <f>IFERROR(('2023'!N21-'2022'!N21)/'2022'!N21," ")</f>
        <v xml:space="preserve"> </v>
      </c>
      <c r="T21" s="21"/>
      <c r="U21" s="16">
        <f>SUM('2023'!C21:E21)</f>
        <v>23</v>
      </c>
      <c r="V21" s="16">
        <f>SUM('2022'!C21:E21)</f>
        <v>16</v>
      </c>
      <c r="W21" s="21">
        <f t="shared" si="1"/>
        <v>0.4375</v>
      </c>
      <c r="Y21" s="16">
        <f>SUM('2023'!F21:H21)</f>
        <v>12</v>
      </c>
      <c r="Z21" s="16">
        <f>SUM('2022'!F21:H21)</f>
        <v>6</v>
      </c>
      <c r="AA21" s="21">
        <f t="shared" si="2"/>
        <v>1</v>
      </c>
      <c r="AC21" s="16">
        <f>SUM('2023'!H21:J21)</f>
        <v>13</v>
      </c>
      <c r="AD21" s="16">
        <f>SUM('2022'!I21:K21)</f>
        <v>6</v>
      </c>
      <c r="AE21" s="21">
        <f t="shared" si="3"/>
        <v>1.1666666666666667</v>
      </c>
      <c r="AG21" s="16">
        <f>SUM('2023'!K21:N21)</f>
        <v>17</v>
      </c>
      <c r="AH21" s="16">
        <f>SUM('2022'!K21:N21)</f>
        <v>9</v>
      </c>
      <c r="AI21" s="21">
        <f t="shared" si="4"/>
        <v>0.88888888888888884</v>
      </c>
    </row>
    <row r="22" spans="1:35" ht="15.6" x14ac:dyDescent="0.3">
      <c r="A22" s="5" t="s">
        <v>18</v>
      </c>
      <c r="B22" s="11" t="s">
        <v>38</v>
      </c>
      <c r="C22">
        <v>61</v>
      </c>
      <c r="D22" cm="1">
        <f t="array" ref="D22">_xlfn.XLOOKUP(A22,'2022'!A22:$A$25,'2022'!O22:$O$25)</f>
        <v>42</v>
      </c>
      <c r="E22" s="21">
        <f t="shared" si="0"/>
        <v>0.45238095238095238</v>
      </c>
      <c r="H22" s="21">
        <f>IFERROR(('2023'!C22-'2022'!C22)/'2022'!C22," ")</f>
        <v>0.4</v>
      </c>
      <c r="I22" s="21">
        <f>IFERROR(('2023'!D22-'2022'!D22)/'2022'!D22," ")</f>
        <v>0.5</v>
      </c>
      <c r="J22" s="21">
        <f>IFERROR(('2023'!E22-'2022'!E22)/'2022'!E22," ")</f>
        <v>1.5</v>
      </c>
      <c r="K22" s="21">
        <f>IFERROR(('2023'!F22-'2022'!F22)/'2022'!F22," ")</f>
        <v>2</v>
      </c>
      <c r="L22" s="21">
        <f>IFERROR(('2023'!G22-'2022'!G22)/'2022'!G22," ")</f>
        <v>2</v>
      </c>
      <c r="M22" s="21">
        <f>IFERROR(('2023'!H22-'2022'!H22)/'2022'!H22," ")</f>
        <v>-1</v>
      </c>
      <c r="N22" s="21">
        <f>IFERROR(('2023'!I22-'2022'!I22)/'2022'!I22," ")</f>
        <v>0.625</v>
      </c>
      <c r="O22" s="21">
        <f>IFERROR(('2023'!J22-'2022'!J22)/'2022'!J22," ")</f>
        <v>1.5</v>
      </c>
      <c r="P22" s="21">
        <f>IFERROR(('2023'!K22-'2022'!K22)/'2022'!K22," ")</f>
        <v>0.5</v>
      </c>
      <c r="Q22" s="21">
        <f>IFERROR(('2023'!L22-'2022'!L22)/'2022'!L22," ")</f>
        <v>0.2</v>
      </c>
      <c r="R22" s="21">
        <f>IFERROR(('2023'!M22-'2022'!M22)/'2022'!M22," ")</f>
        <v>0.5</v>
      </c>
      <c r="S22" s="21">
        <f>IFERROR(('2023'!N22-'2022'!N22)/'2022'!N22," ")</f>
        <v>-0.8</v>
      </c>
      <c r="T22" s="21"/>
      <c r="U22" s="16">
        <f>SUM('2023'!C22:E22)</f>
        <v>21</v>
      </c>
      <c r="V22" s="16">
        <f>SUM('2022'!C22:E22)</f>
        <v>13</v>
      </c>
      <c r="W22" s="21">
        <f t="shared" si="1"/>
        <v>0.61538461538461542</v>
      </c>
      <c r="Y22" s="16">
        <f>SUM('2023'!F22:H22)</f>
        <v>6</v>
      </c>
      <c r="Z22" s="16">
        <f>SUM('2022'!F22:H22)</f>
        <v>3</v>
      </c>
      <c r="AA22" s="21">
        <f t="shared" si="2"/>
        <v>1</v>
      </c>
      <c r="AC22" s="16">
        <f>SUM('2023'!H22:J22)</f>
        <v>18</v>
      </c>
      <c r="AD22" s="16">
        <f>SUM('2022'!I22:K22)</f>
        <v>12</v>
      </c>
      <c r="AE22" s="21">
        <f t="shared" si="3"/>
        <v>0.5</v>
      </c>
      <c r="AG22" s="16">
        <f>SUM('2023'!K22:N22)</f>
        <v>16</v>
      </c>
      <c r="AH22" s="16">
        <f>SUM('2022'!K22:N22)</f>
        <v>16</v>
      </c>
      <c r="AI22" s="21">
        <f t="shared" si="4"/>
        <v>0</v>
      </c>
    </row>
    <row r="23" spans="1:35" ht="15.6" x14ac:dyDescent="0.3">
      <c r="A23" s="5" t="s">
        <v>28</v>
      </c>
      <c r="B23" s="11" t="s">
        <v>39</v>
      </c>
      <c r="C23">
        <v>46</v>
      </c>
      <c r="D23" cm="1">
        <f t="array" ref="D23">_xlfn.XLOOKUP(A23,'2022'!A23:$A$25,'2022'!O23:$O$25)</f>
        <v>27</v>
      </c>
      <c r="E23" s="21">
        <f t="shared" si="0"/>
        <v>0.70370370370370372</v>
      </c>
      <c r="H23" s="21">
        <f>IFERROR(('2023'!C23-'2022'!C23)/'2022'!C23," ")</f>
        <v>2</v>
      </c>
      <c r="I23" s="21" t="str">
        <f>IFERROR(('2023'!D23-'2022'!D23)/'2022'!D23," ")</f>
        <v xml:space="preserve"> </v>
      </c>
      <c r="J23" s="21" t="str">
        <f>IFERROR(('2023'!E23-'2022'!E23)/'2022'!E23," ")</f>
        <v xml:space="preserve"> </v>
      </c>
      <c r="K23" s="21">
        <f>IFERROR(('2023'!F23-'2022'!F23)/'2022'!F23," ")</f>
        <v>1</v>
      </c>
      <c r="L23" s="21">
        <f>IFERROR(('2023'!G23-'2022'!G23)/'2022'!G23," ")</f>
        <v>1</v>
      </c>
      <c r="M23" s="21">
        <f>IFERROR(('2023'!H23-'2022'!H23)/'2022'!H23," ")</f>
        <v>0.5</v>
      </c>
      <c r="N23" s="21">
        <f>IFERROR(('2023'!I23-'2022'!I23)/'2022'!I23," ")</f>
        <v>5</v>
      </c>
      <c r="O23" s="21">
        <f>IFERROR(('2023'!J23-'2022'!J23)/'2022'!J23," ")</f>
        <v>-0.8</v>
      </c>
      <c r="P23" s="21">
        <f>IFERROR(('2023'!K23-'2022'!K23)/'2022'!K23," ")</f>
        <v>0.5</v>
      </c>
      <c r="Q23" s="21">
        <f>IFERROR(('2023'!L23-'2022'!L23)/'2022'!L23," ")</f>
        <v>0.5</v>
      </c>
      <c r="R23" s="21">
        <f>IFERROR(('2023'!M23-'2022'!M23)/'2022'!M23," ")</f>
        <v>0.25</v>
      </c>
      <c r="S23" s="21">
        <f>IFERROR(('2023'!N23-'2022'!N23)/'2022'!N23," ")</f>
        <v>1.3333333333333333</v>
      </c>
      <c r="T23" s="21"/>
      <c r="U23" s="16">
        <f>SUM('2023'!C23:E23)</f>
        <v>7</v>
      </c>
      <c r="V23" s="16">
        <f>SUM('2022'!C23:E23)</f>
        <v>1</v>
      </c>
      <c r="W23" s="21">
        <f t="shared" si="1"/>
        <v>6</v>
      </c>
      <c r="Y23" s="16">
        <f>SUM('2023'!F23:H23)</f>
        <v>9</v>
      </c>
      <c r="Z23" s="16">
        <f>SUM('2022'!F23:H23)</f>
        <v>5</v>
      </c>
      <c r="AA23" s="21">
        <f t="shared" si="2"/>
        <v>0.8</v>
      </c>
      <c r="AC23" s="16">
        <f>SUM('2023'!H23:J23)</f>
        <v>10</v>
      </c>
      <c r="AD23" s="16">
        <f>SUM('2022'!I23:K23)</f>
        <v>8</v>
      </c>
      <c r="AE23" s="21">
        <f t="shared" si="3"/>
        <v>0.25</v>
      </c>
      <c r="AG23" s="16">
        <f>SUM('2023'!K23:N23)</f>
        <v>23</v>
      </c>
      <c r="AH23" s="16">
        <f>SUM('2022'!K23:N23)</f>
        <v>15</v>
      </c>
      <c r="AI23" s="21">
        <f t="shared" si="4"/>
        <v>0.53333333333333333</v>
      </c>
    </row>
    <row r="24" spans="1:35" ht="15.6" x14ac:dyDescent="0.3">
      <c r="A24" s="5" t="s">
        <v>15</v>
      </c>
      <c r="B24" s="11" t="s">
        <v>40</v>
      </c>
      <c r="C24">
        <v>54</v>
      </c>
      <c r="D24" cm="1">
        <f t="array" ref="D24">_xlfn.XLOOKUP(A24,'2022'!A24:$A$25,'2022'!O24:$O$25)</f>
        <v>33</v>
      </c>
      <c r="E24" s="21">
        <f t="shared" si="0"/>
        <v>0.63636363636363635</v>
      </c>
      <c r="H24" s="21" t="str">
        <f>IFERROR(('2023'!C24-'2022'!C24)/'2022'!C24," ")</f>
        <v xml:space="preserve"> </v>
      </c>
      <c r="I24" s="21" t="str">
        <f>IFERROR(('2023'!D24-'2022'!D24)/'2022'!D24," ")</f>
        <v xml:space="preserve"> </v>
      </c>
      <c r="J24" s="21">
        <f>IFERROR(('2023'!E24-'2022'!E24)/'2022'!E24," ")</f>
        <v>3</v>
      </c>
      <c r="K24" s="21">
        <f>IFERROR(('2023'!F24-'2022'!F24)/'2022'!F24," ")</f>
        <v>1</v>
      </c>
      <c r="L24" s="21">
        <f>IFERROR(('2023'!G24-'2022'!G24)/'2022'!G24," ")</f>
        <v>0</v>
      </c>
      <c r="M24" s="21">
        <f>IFERROR(('2023'!H24-'2022'!H24)/'2022'!H24," ")</f>
        <v>0.5</v>
      </c>
      <c r="N24" s="21">
        <f>IFERROR(('2023'!I24-'2022'!I24)/'2022'!I24," ")</f>
        <v>1</v>
      </c>
      <c r="O24" s="21">
        <f>IFERROR(('2023'!J24-'2022'!J24)/'2022'!J24," ")</f>
        <v>1.5</v>
      </c>
      <c r="P24" s="21">
        <f>IFERROR(('2023'!K24-'2022'!K24)/'2022'!K24," ")</f>
        <v>0.16666666666666666</v>
      </c>
      <c r="Q24" s="21">
        <f>IFERROR(('2023'!L24-'2022'!L24)/'2022'!L24," ")</f>
        <v>0.2</v>
      </c>
      <c r="R24" s="21">
        <f>IFERROR(('2023'!M24-'2022'!M24)/'2022'!M24," ")</f>
        <v>0.5</v>
      </c>
      <c r="S24" s="21">
        <f>IFERROR(('2023'!N24-'2022'!N24)/'2022'!N24," ")</f>
        <v>-0.4</v>
      </c>
      <c r="T24" s="21"/>
      <c r="U24" s="16">
        <f>SUM('2023'!C24:E24)</f>
        <v>9</v>
      </c>
      <c r="V24" s="16">
        <f>SUM('2022'!C24:E24)</f>
        <v>1</v>
      </c>
      <c r="W24" s="21">
        <f t="shared" si="1"/>
        <v>8</v>
      </c>
      <c r="Y24" s="16">
        <f>SUM('2023'!F24:H24)</f>
        <v>8</v>
      </c>
      <c r="Z24" s="16">
        <f>SUM('2022'!F24:H24)</f>
        <v>5</v>
      </c>
      <c r="AA24" s="21">
        <f t="shared" si="2"/>
        <v>0.6</v>
      </c>
      <c r="AC24" s="16">
        <f>SUM('2023'!H24:J24)</f>
        <v>18</v>
      </c>
      <c r="AD24" s="16">
        <f>SUM('2022'!I24:K24)</f>
        <v>13</v>
      </c>
      <c r="AE24" s="21">
        <f t="shared" si="3"/>
        <v>0.38461538461538464</v>
      </c>
      <c r="AG24" s="16">
        <f>SUM('2023'!K24:N24)</f>
        <v>22</v>
      </c>
      <c r="AH24" s="16">
        <f>SUM('2022'!K24:N24)</f>
        <v>20</v>
      </c>
      <c r="AI24" s="21">
        <f t="shared" si="4"/>
        <v>0.1</v>
      </c>
    </row>
    <row r="25" spans="1:35" ht="15.6" x14ac:dyDescent="0.3">
      <c r="A25" s="5" t="s">
        <v>18</v>
      </c>
      <c r="B25" s="11" t="s">
        <v>41</v>
      </c>
      <c r="C25">
        <v>40</v>
      </c>
      <c r="D25" cm="1">
        <f t="array" ref="D25">_xlfn.XLOOKUP(A25,'2022'!A25:$A$25,'2022'!O25:$O$25)</f>
        <v>16</v>
      </c>
      <c r="E25" s="21">
        <f t="shared" si="0"/>
        <v>1.5</v>
      </c>
      <c r="H25" s="21" t="str">
        <f>IFERROR(('2023'!C25-'2022'!C25)/'2022'!C25," ")</f>
        <v xml:space="preserve"> </v>
      </c>
      <c r="I25" s="21" t="str">
        <f>IFERROR(('2023'!D25-'2022'!D25)/'2022'!D25," ")</f>
        <v xml:space="preserve"> </v>
      </c>
      <c r="J25" s="21" t="str">
        <f>IFERROR(('2023'!E25-'2022'!E25)/'2022'!E25," ")</f>
        <v xml:space="preserve"> </v>
      </c>
      <c r="K25" s="21" t="str">
        <f>IFERROR(('2023'!F25-'2022'!F25)/'2022'!F25," ")</f>
        <v xml:space="preserve"> </v>
      </c>
      <c r="L25" s="21">
        <f>IFERROR(('2023'!G25-'2022'!G25)/'2022'!G25," ")</f>
        <v>1</v>
      </c>
      <c r="M25" s="21">
        <f>IFERROR(('2023'!H25-'2022'!H25)/'2022'!H25," ")</f>
        <v>0.25</v>
      </c>
      <c r="N25" s="21">
        <f>IFERROR(('2023'!I25-'2022'!I25)/'2022'!I25," ")</f>
        <v>2.5</v>
      </c>
      <c r="O25" s="21">
        <f>IFERROR(('2023'!J25-'2022'!J25)/'2022'!J25," ")</f>
        <v>0.75</v>
      </c>
      <c r="P25" s="21">
        <f>IFERROR(('2023'!K25-'2022'!K25)/'2022'!K25," ")</f>
        <v>0.33333333333333331</v>
      </c>
      <c r="Q25" s="21" t="str">
        <f>IFERROR(('2023'!L25-'2022'!L25)/'2022'!L25," ")</f>
        <v xml:space="preserve"> </v>
      </c>
      <c r="R25" s="21">
        <f>IFERROR(('2023'!M25-'2022'!M25)/'2022'!M25," ")</f>
        <v>1</v>
      </c>
      <c r="S25" s="21" t="str">
        <f>IFERROR(('2023'!N25-'2022'!N25)/'2022'!N25," ")</f>
        <v xml:space="preserve"> </v>
      </c>
      <c r="T25" s="21"/>
      <c r="U25" s="16">
        <f>SUM('2023'!C25:E25)</f>
        <v>5</v>
      </c>
      <c r="V25" s="16">
        <f>SUM('2022'!C25:E25)</f>
        <v>0</v>
      </c>
      <c r="W25" s="21" t="str">
        <f t="shared" si="1"/>
        <v/>
      </c>
      <c r="Y25" s="16">
        <f>SUM('2023'!F25:H25)</f>
        <v>8</v>
      </c>
      <c r="Z25" s="16">
        <f>SUM('2022'!F25:H25)</f>
        <v>5</v>
      </c>
      <c r="AA25" s="21">
        <f t="shared" si="2"/>
        <v>0.6</v>
      </c>
      <c r="AC25" s="16">
        <f>SUM('2023'!H25:J25)</f>
        <v>19</v>
      </c>
      <c r="AD25" s="16">
        <f>SUM('2022'!I25:K25)</f>
        <v>9</v>
      </c>
      <c r="AE25" s="21">
        <f t="shared" si="3"/>
        <v>1.1111111111111112</v>
      </c>
      <c r="AG25" s="16">
        <f>SUM('2023'!K25:N25)</f>
        <v>13</v>
      </c>
      <c r="AH25" s="16">
        <f>SUM('2022'!K25:N25)</f>
        <v>5</v>
      </c>
      <c r="AI25" s="21">
        <f t="shared" si="4"/>
        <v>1.6</v>
      </c>
    </row>
    <row r="26" spans="1:35" ht="15.6" x14ac:dyDescent="0.3">
      <c r="A26" s="17" t="s">
        <v>15</v>
      </c>
      <c r="B26" s="18" t="s">
        <v>45</v>
      </c>
      <c r="C26">
        <v>49</v>
      </c>
      <c r="E26" s="20" t="str">
        <f>IFERROR((C26-D26)/D26,"")</f>
        <v/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16">
        <f>SUM('2023'!C26:E26)</f>
        <v>2</v>
      </c>
      <c r="V26" s="16"/>
      <c r="W26" s="21" t="str">
        <f t="shared" si="1"/>
        <v/>
      </c>
      <c r="Y26" s="16">
        <f>SUM('2023'!F26:H26)</f>
        <v>13</v>
      </c>
      <c r="Z26" s="16"/>
      <c r="AA26" s="21" t="str">
        <f t="shared" si="2"/>
        <v/>
      </c>
      <c r="AC26" s="16">
        <f>SUM('2023'!H26:J26)</f>
        <v>16</v>
      </c>
      <c r="AE26" s="21" t="str">
        <f t="shared" si="3"/>
        <v/>
      </c>
      <c r="AG26" s="16">
        <f>SUM('2023'!K26:N26)</f>
        <v>23</v>
      </c>
      <c r="AI26" s="21" t="str">
        <f t="shared" si="4"/>
        <v/>
      </c>
    </row>
    <row r="27" spans="1:35" x14ac:dyDescent="0.3">
      <c r="H27" s="21" t="str">
        <f>IFERROR(('2023'!C27-'2022'!C27)/'2022'!C27," ")</f>
        <v xml:space="preserve"> </v>
      </c>
      <c r="I27" s="21" t="str">
        <f>IFERROR(('2023'!D27-'2022'!D27)/'2022'!D27," ")</f>
        <v xml:space="preserve"> </v>
      </c>
      <c r="J27" s="21" t="str">
        <f>IFERROR(('2023'!E27-'2022'!E27)/'2022'!E27," ")</f>
        <v xml:space="preserve"> </v>
      </c>
      <c r="K27" s="21" t="str">
        <f>IFERROR(('2023'!F27-'2022'!F27)/'2022'!F27," ")</f>
        <v xml:space="preserve"> </v>
      </c>
      <c r="L27" s="21" t="str">
        <f>IFERROR(('2023'!G27-'2022'!G27)/'2022'!G27," ")</f>
        <v xml:space="preserve"> </v>
      </c>
      <c r="M27" s="21" t="str">
        <f>IFERROR(('2023'!H27-'2022'!H27)/'2022'!H27," ")</f>
        <v xml:space="preserve"> </v>
      </c>
      <c r="N27" s="21" t="str">
        <f>IFERROR(('2023'!I27-'2022'!I27)/'2022'!I27," ")</f>
        <v xml:space="preserve"> </v>
      </c>
      <c r="O27" s="21" t="str">
        <f>IFERROR(('2023'!J27-'2022'!J27)/'2022'!J27," ")</f>
        <v xml:space="preserve"> </v>
      </c>
      <c r="P27" s="21" t="str">
        <f>IFERROR(('2023'!K27-'2022'!K27)/'2022'!K27," ")</f>
        <v xml:space="preserve"> </v>
      </c>
      <c r="Q27" s="21" t="str">
        <f>IFERROR(('2023'!L27-'2022'!L27)/'2022'!L27," ")</f>
        <v xml:space="preserve"> </v>
      </c>
      <c r="R27" s="21" t="str">
        <f>IFERROR(('2023'!M27-'2022'!M27)/'2022'!M27," ")</f>
        <v xml:space="preserve"> </v>
      </c>
      <c r="S27" s="21" t="str">
        <f>IFERROR(('2023'!N27-'2022'!N27)/'2022'!N27," ")</f>
        <v xml:space="preserve"> </v>
      </c>
      <c r="T27" s="21"/>
    </row>
    <row r="28" spans="1:35" x14ac:dyDescent="0.3"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35" x14ac:dyDescent="0.3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4" spans="1:35" ht="18" x14ac:dyDescent="0.35">
      <c r="A34" s="46" t="s">
        <v>83</v>
      </c>
      <c r="B34" s="46"/>
      <c r="C34" s="46"/>
      <c r="D34" s="46"/>
      <c r="E34" s="46"/>
      <c r="H34" s="47" t="s">
        <v>77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U34" s="46" t="s">
        <v>76</v>
      </c>
      <c r="V34" s="49"/>
      <c r="W34" s="49"/>
      <c r="Y34" s="46" t="s">
        <v>78</v>
      </c>
      <c r="Z34" s="46"/>
      <c r="AA34" s="46"/>
      <c r="AC34" s="46" t="s">
        <v>79</v>
      </c>
      <c r="AD34" s="46"/>
      <c r="AE34" s="46"/>
      <c r="AG34" s="46" t="s">
        <v>80</v>
      </c>
      <c r="AH34" s="46"/>
      <c r="AI34" s="46"/>
    </row>
    <row r="35" spans="1:35" ht="19.2" x14ac:dyDescent="0.3">
      <c r="A35" s="38" t="s">
        <v>0</v>
      </c>
      <c r="B35" s="39" t="s">
        <v>1</v>
      </c>
      <c r="C35" s="22">
        <v>2023</v>
      </c>
      <c r="D35" s="22">
        <v>2022</v>
      </c>
      <c r="E35" s="22" t="s">
        <v>61</v>
      </c>
      <c r="H35" s="13" t="s">
        <v>2</v>
      </c>
      <c r="I35" s="13" t="s">
        <v>3</v>
      </c>
      <c r="J35" s="13" t="s">
        <v>4</v>
      </c>
      <c r="K35" s="13" t="s">
        <v>5</v>
      </c>
      <c r="L35" s="13" t="s">
        <v>6</v>
      </c>
      <c r="M35" s="13" t="s">
        <v>7</v>
      </c>
      <c r="N35" s="13" t="s">
        <v>8</v>
      </c>
      <c r="O35" s="13" t="s">
        <v>9</v>
      </c>
      <c r="P35" s="13" t="s">
        <v>10</v>
      </c>
      <c r="Q35" s="13" t="s">
        <v>11</v>
      </c>
      <c r="R35" s="13" t="s">
        <v>12</v>
      </c>
      <c r="S35" s="13" t="s">
        <v>13</v>
      </c>
      <c r="U35" s="23" t="s">
        <v>64</v>
      </c>
      <c r="V35" s="23" t="s">
        <v>63</v>
      </c>
      <c r="W35" s="23" t="s">
        <v>61</v>
      </c>
      <c r="Y35" s="24" t="s">
        <v>65</v>
      </c>
      <c r="Z35" s="24" t="s">
        <v>66</v>
      </c>
      <c r="AA35" s="24" t="s">
        <v>61</v>
      </c>
      <c r="AC35" s="24" t="s">
        <v>69</v>
      </c>
      <c r="AD35" s="24" t="s">
        <v>70</v>
      </c>
      <c r="AE35" s="24" t="s">
        <v>61</v>
      </c>
      <c r="AG35" s="24" t="s">
        <v>72</v>
      </c>
      <c r="AH35" s="24" t="s">
        <v>73</v>
      </c>
      <c r="AI35" s="24" t="s">
        <v>74</v>
      </c>
    </row>
    <row r="36" spans="1:35" ht="15.6" x14ac:dyDescent="0.3">
      <c r="A36" s="5" t="s">
        <v>15</v>
      </c>
      <c r="B36" s="36" t="s">
        <v>16</v>
      </c>
      <c r="C36" s="35" cm="1">
        <f t="array" ref="C36">_xlfn.XLOOKUP(A36,'2023'!A4:$A$26,'2023'!AB4:$AB$26)</f>
        <v>4374000</v>
      </c>
      <c r="D36" s="25" cm="1">
        <f t="array" ref="D36">_xlfn.XLOOKUP(A36,'2022'!A4:$A$25,'2022'!AB4:$AB$25)</f>
        <v>4026000</v>
      </c>
      <c r="E36" s="21">
        <f>IFERROR((C36-D36)/D36,"")</f>
        <v>8.6438152011922509E-2</v>
      </c>
      <c r="H36" s="21">
        <f>IFERROR(('2023'!P4-'2022'!P4)/'2022'!P4,"")</f>
        <v>0.18181818181818182</v>
      </c>
      <c r="I36" s="21">
        <f>IFERROR(('2023'!Q4-'2022'!Q4)/'2022'!Q4,"")</f>
        <v>9.6774193548387094E-2</v>
      </c>
      <c r="J36" s="21">
        <f>IFERROR(('2023'!R4-'2022'!R4)/'2022'!R4,"")</f>
        <v>0.06</v>
      </c>
      <c r="K36" s="21">
        <f>IFERROR(('2023'!S4-'2022'!S4)/'2022'!S4,"")</f>
        <v>4.4444444444444446E-2</v>
      </c>
      <c r="L36" s="21">
        <f>IFERROR(('2023'!T4-'2022'!T4)/'2022'!T4,"")</f>
        <v>0.18518518518518517</v>
      </c>
      <c r="M36" s="21">
        <f>IFERROR(('2023'!U4-'2022'!U4)/'2022'!U4,"")</f>
        <v>2.5000000000000001E-2</v>
      </c>
      <c r="N36" s="21">
        <f>IFERROR(('2023'!V4-'2022'!V4)/'2022'!V4,"")</f>
        <v>0.45454545454545453</v>
      </c>
      <c r="O36" s="21">
        <f>IFERROR(('2023'!W4-'2022'!W4)/'2022'!W4,"")</f>
        <v>0.2</v>
      </c>
      <c r="P36" s="21">
        <f>IFERROR(('2023'!X4-'2022'!X4)/'2022'!X4,"")</f>
        <v>2.564102564102564E-2</v>
      </c>
      <c r="Q36" s="21">
        <f>IFERROR(('2023'!Y4-'2022'!Y4)/'2022'!Y4,"")</f>
        <v>4.1666666666666664E-2</v>
      </c>
      <c r="R36" s="21">
        <f>IFERROR(('2023'!Z4-'2022'!Z4)/'2022'!Z4,"")</f>
        <v>5.2631578947368418E-2</v>
      </c>
      <c r="S36" s="21">
        <f>IFERROR(('2023'!AA4-'2022'!AA4)/'2022'!AA4,"")</f>
        <v>0.16666666666666666</v>
      </c>
      <c r="U36" s="16">
        <f>SUM('2023'!P4:R4)</f>
        <v>1200000</v>
      </c>
      <c r="V36" s="16">
        <f>SUM('2022'!P4:R4)</f>
        <v>1104000</v>
      </c>
      <c r="W36" s="21">
        <f>IFERROR((U36-V36)/V36,"")</f>
        <v>8.6956521739130432E-2</v>
      </c>
      <c r="Y36" s="16">
        <f>SUM('2023'!S4:U4)</f>
        <v>1294000</v>
      </c>
      <c r="Z36" s="16">
        <f>SUM('2022'!S4:U4)</f>
        <v>1210000</v>
      </c>
      <c r="AA36" s="21">
        <f>IFERROR((Y36-Z36)/Z36," ")</f>
        <v>6.9421487603305784E-2</v>
      </c>
      <c r="AC36" s="16">
        <f>SUM('2023'!V4:X4)</f>
        <v>820000</v>
      </c>
      <c r="AD36" s="16">
        <f>SUM('2022'!V4:X4)</f>
        <v>728000</v>
      </c>
      <c r="AE36" s="21">
        <f>IFERROR((AC36-AD36)/AD36,"")</f>
        <v>0.12637362637362637</v>
      </c>
      <c r="AG36" s="16">
        <f>SUM('2023'!X4:AA4)</f>
        <v>1540000</v>
      </c>
      <c r="AH36" s="16">
        <f>SUM('2022'!X4:AA4)</f>
        <v>1452000</v>
      </c>
      <c r="AI36" s="21">
        <f>IFERROR((AG36-AH36)/AH36,"")</f>
        <v>6.0606060606060608E-2</v>
      </c>
    </row>
    <row r="37" spans="1:35" ht="15.6" x14ac:dyDescent="0.3">
      <c r="A37" s="5" t="s">
        <v>18</v>
      </c>
      <c r="B37" s="36" t="s">
        <v>19</v>
      </c>
      <c r="C37" s="35" cm="1">
        <f t="array" ref="C37">_xlfn.XLOOKUP(A37,'2023'!A5:$A$26,'2023'!AB5:$AB$26)</f>
        <v>2528000</v>
      </c>
      <c r="D37" s="25" cm="1">
        <f t="array" ref="D37">_xlfn.XLOOKUP(A37,'2022'!A5:$A$25,'2022'!AB5:$AB$25)</f>
        <v>2180000</v>
      </c>
      <c r="E37" s="21">
        <f t="shared" ref="E37:E58" si="5">IFERROR((C37-D37)/D37,"")</f>
        <v>0.15963302752293579</v>
      </c>
      <c r="H37" s="21">
        <f>IFERROR(('2023'!P5-'2022'!P5)/'2022'!P5,"")</f>
        <v>0.2857142857142857</v>
      </c>
      <c r="I37" s="21">
        <f>IFERROR(('2023'!Q5-'2022'!Q5)/'2022'!Q5,"")</f>
        <v>1.5</v>
      </c>
      <c r="J37" s="21">
        <f>IFERROR(('2023'!R5-'2022'!R5)/'2022'!R5,"")</f>
        <v>0.13043478260869565</v>
      </c>
      <c r="K37" s="21">
        <f>IFERROR(('2023'!S5-'2022'!S5)/'2022'!S5,"")</f>
        <v>8.6956521739130432E-2</v>
      </c>
      <c r="L37" s="21">
        <f>IFERROR(('2023'!T5-'2022'!T5)/'2022'!T5,"")</f>
        <v>0.26315789473684209</v>
      </c>
      <c r="M37" s="21">
        <f>IFERROR(('2023'!U5-'2022'!U5)/'2022'!U5,"")</f>
        <v>7.1428571428571425E-2</v>
      </c>
      <c r="N37" s="21">
        <f>IFERROR(('2023'!V5-'2022'!V5)/'2022'!V5,"")</f>
        <v>0.17857142857142858</v>
      </c>
      <c r="O37" s="21">
        <f>IFERROR(('2023'!W5-'2022'!W5)/'2022'!W5,"")</f>
        <v>0.375</v>
      </c>
      <c r="P37" s="21">
        <f>IFERROR(('2023'!X5-'2022'!X5)/'2022'!X5,"")</f>
        <v>0.1111111111111111</v>
      </c>
      <c r="Q37" s="21">
        <f>IFERROR(('2023'!Y5-'2022'!Y5)/'2022'!Y5,"")</f>
        <v>6.25E-2</v>
      </c>
      <c r="R37" s="21">
        <f>IFERROR(('2023'!Z5-'2022'!Z5)/'2022'!Z5,"")</f>
        <v>0.08</v>
      </c>
      <c r="S37" s="21">
        <f>IFERROR(('2023'!AA5-'2022'!AA5)/'2022'!AA5,"")</f>
        <v>0.17391304347826086</v>
      </c>
      <c r="U37" s="16">
        <f>SUM('2023'!P5:R5)</f>
        <v>480000</v>
      </c>
      <c r="V37" s="16">
        <f>SUM('2022'!P5:R5)</f>
        <v>384000</v>
      </c>
      <c r="W37" s="21">
        <f t="shared" ref="W37:W58" si="6">IFERROR((U37-V37)/V37,"")</f>
        <v>0.25</v>
      </c>
      <c r="Y37" s="16">
        <f>SUM('2023'!S5:U5)</f>
        <v>690000</v>
      </c>
      <c r="Z37" s="16">
        <f>SUM('2022'!S5:U5)</f>
        <v>606000</v>
      </c>
      <c r="AA37" s="21">
        <f t="shared" ref="AA37:AA58" si="7">IFERROR((Y37-Z37)/Z37," ")</f>
        <v>0.13861386138613863</v>
      </c>
      <c r="AC37" s="16">
        <f>SUM('2023'!V5:X5)</f>
        <v>560000</v>
      </c>
      <c r="AD37" s="16">
        <f>SUM('2022'!V5:X5)</f>
        <v>468000</v>
      </c>
      <c r="AE37" s="21">
        <f t="shared" ref="AE37:AE58" si="8">IFERROR((AC37-AD37)/AD37,"")</f>
        <v>0.19658119658119658</v>
      </c>
      <c r="AG37" s="16">
        <f>SUM('2023'!X5:AA5)</f>
        <v>918000</v>
      </c>
      <c r="AH37" s="16">
        <f>SUM('2022'!X5:AA5)</f>
        <v>830000</v>
      </c>
      <c r="AI37" s="21">
        <f t="shared" ref="AI37:AI62" si="9">IFERROR((AG37-AH37)/AH37,"")</f>
        <v>0.10602409638554217</v>
      </c>
    </row>
    <row r="38" spans="1:35" ht="15.6" x14ac:dyDescent="0.3">
      <c r="A38" s="5" t="s">
        <v>20</v>
      </c>
      <c r="B38" s="36" t="s">
        <v>21</v>
      </c>
      <c r="C38" s="35" cm="1">
        <f t="array" ref="C38">_xlfn.XLOOKUP(A38,'2023'!A6:$A$26,'2023'!AB6:$AB$26)</f>
        <v>2178000</v>
      </c>
      <c r="D38" s="25" cm="1">
        <f t="array" ref="D38">_xlfn.XLOOKUP(A38,'2022'!A6:$A$25,'2022'!AB6:$AB$25)</f>
        <v>1830000</v>
      </c>
      <c r="E38" s="21">
        <f t="shared" si="5"/>
        <v>0.1901639344262295</v>
      </c>
      <c r="H38" s="21">
        <f>IFERROR(('2023'!P6-'2022'!P6)/'2022'!P6,"")</f>
        <v>0.2</v>
      </c>
      <c r="I38" s="21">
        <f>IFERROR(('2023'!Q6-'2022'!Q6)/'2022'!Q6,"")</f>
        <v>0.375</v>
      </c>
      <c r="J38" s="21">
        <f>IFERROR(('2023'!R6-'2022'!R6)/'2022'!R6,"")</f>
        <v>0.16666666666666666</v>
      </c>
      <c r="K38" s="21">
        <f>IFERROR(('2023'!S6-'2022'!S6)/'2022'!S6,"")</f>
        <v>0.13333333333333333</v>
      </c>
      <c r="L38" s="21">
        <f>IFERROR(('2023'!T6-'2022'!T6)/'2022'!T6,"")</f>
        <v>0.25</v>
      </c>
      <c r="M38" s="21">
        <f>IFERROR(('2023'!U6-'2022'!U6)/'2022'!U6,"")</f>
        <v>0.1111111111111111</v>
      </c>
      <c r="N38" s="21">
        <f>IFERROR(('2023'!V6-'2022'!V6)/'2022'!V6,"")</f>
        <v>0.15151515151515152</v>
      </c>
      <c r="O38" s="21">
        <f>IFERROR(('2023'!W6-'2022'!W6)/'2022'!W6,"")</f>
        <v>0.42857142857142855</v>
      </c>
      <c r="P38" s="21">
        <f>IFERROR(('2023'!X6-'2022'!X6)/'2022'!X6,"")</f>
        <v>0.125</v>
      </c>
      <c r="Q38" s="21">
        <f>IFERROR(('2023'!Y6-'2022'!Y6)/'2022'!Y6,"")</f>
        <v>7.1428571428571425E-2</v>
      </c>
      <c r="R38" s="21">
        <f>IFERROR(('2023'!Z6-'2022'!Z6)/'2022'!Z6,"")</f>
        <v>0.16666666666666666</v>
      </c>
      <c r="S38" s="21">
        <f>IFERROR(('2023'!AA6-'2022'!AA6)/'2022'!AA6,"")</f>
        <v>0.33333333333333331</v>
      </c>
      <c r="U38" s="16">
        <f>SUM('2023'!P6:R6)</f>
        <v>528000</v>
      </c>
      <c r="V38" s="16">
        <f>SUM('2022'!P6:R6)</f>
        <v>432000</v>
      </c>
      <c r="W38" s="21">
        <f t="shared" si="6"/>
        <v>0.22222222222222221</v>
      </c>
      <c r="Y38" s="16">
        <f>SUM('2023'!S6:U6)</f>
        <v>554000</v>
      </c>
      <c r="Z38" s="16">
        <f>SUM('2022'!S6:U6)</f>
        <v>470000</v>
      </c>
      <c r="AA38" s="21">
        <f t="shared" si="7"/>
        <v>0.17872340425531916</v>
      </c>
      <c r="AC38" s="16">
        <f>SUM('2023'!V6:X6)</f>
        <v>588000</v>
      </c>
      <c r="AD38" s="16">
        <f>SUM('2022'!V6:X6)</f>
        <v>496000</v>
      </c>
      <c r="AE38" s="21">
        <f t="shared" si="8"/>
        <v>0.18548387096774194</v>
      </c>
      <c r="AG38" s="16">
        <f>SUM('2023'!X6:AA6)</f>
        <v>616000</v>
      </c>
      <c r="AH38" s="16">
        <f>SUM('2022'!X6:AA6)</f>
        <v>528000</v>
      </c>
      <c r="AI38" s="21">
        <f t="shared" si="9"/>
        <v>0.16666666666666666</v>
      </c>
    </row>
    <row r="39" spans="1:35" ht="15.6" x14ac:dyDescent="0.3">
      <c r="A39" s="5" t="s">
        <v>18</v>
      </c>
      <c r="B39" s="36" t="s">
        <v>22</v>
      </c>
      <c r="C39" s="35" cm="1">
        <f t="array" ref="C39">_xlfn.XLOOKUP(A39,'2023'!A7:$A$26,'2023'!AB7:$AB$26)</f>
        <v>2450000</v>
      </c>
      <c r="D39" s="25" cm="1">
        <f t="array" ref="D39">_xlfn.XLOOKUP(A39,'2022'!A7:$A$25,'2022'!AB7:$AB$25)</f>
        <v>2114000</v>
      </c>
      <c r="E39" s="21">
        <f t="shared" si="5"/>
        <v>0.15894039735099338</v>
      </c>
      <c r="H39" s="21">
        <f>IFERROR(('2023'!P7-'2022'!P7)/'2022'!P7,"")</f>
        <v>4.6511627906976744E-2</v>
      </c>
      <c r="I39" s="21">
        <f>IFERROR(('2023'!Q7-'2022'!Q7)/'2022'!Q7,"")</f>
        <v>0.375</v>
      </c>
      <c r="J39" s="21">
        <f>IFERROR(('2023'!R7-'2022'!R7)/'2022'!R7,"")</f>
        <v>0.42857142857142855</v>
      </c>
      <c r="K39" s="21" t="str">
        <f>IFERROR(('2023'!S7-'2022'!S7)/'2022'!S7,"")</f>
        <v/>
      </c>
      <c r="L39" s="21">
        <f>IFERROR(('2023'!T7-'2022'!T7)/'2022'!T7,"")</f>
        <v>1.6666666666666667</v>
      </c>
      <c r="M39" s="21">
        <f>IFERROR(('2023'!U7-'2022'!U7)/'2022'!U7,"")</f>
        <v>9.0909090909090912E-2</v>
      </c>
      <c r="N39" s="21">
        <f>IFERROR(('2023'!V7-'2022'!V7)/'2022'!V7,"")</f>
        <v>0.18518518518518517</v>
      </c>
      <c r="O39" s="21">
        <f>IFERROR(('2023'!W7-'2022'!W7)/'2022'!W7,"")</f>
        <v>0.3</v>
      </c>
      <c r="P39" s="21">
        <f>IFERROR(('2023'!X7-'2022'!X7)/'2022'!X7,"")</f>
        <v>5.8823529411764705E-2</v>
      </c>
      <c r="Q39" s="21">
        <f>IFERROR(('2023'!Y7-'2022'!Y7)/'2022'!Y7,"")</f>
        <v>5.2631578947368418E-2</v>
      </c>
      <c r="R39" s="21">
        <f>IFERROR(('2023'!Z7-'2022'!Z7)/'2022'!Z7,"")</f>
        <v>7.1428571428571425E-2</v>
      </c>
      <c r="S39" s="21">
        <f>IFERROR(('2023'!AA7-'2022'!AA7)/'2022'!AA7,"")</f>
        <v>0.2857142857142857</v>
      </c>
      <c r="U39" s="16">
        <f>SUM('2023'!P7:R7)</f>
        <v>792000</v>
      </c>
      <c r="V39" s="16">
        <f>SUM('2022'!P7:R7)</f>
        <v>696000</v>
      </c>
      <c r="W39" s="21">
        <f t="shared" si="6"/>
        <v>0.13793103448275862</v>
      </c>
      <c r="Y39" s="16">
        <f>SUM('2023'!S7:U7)</f>
        <v>212000</v>
      </c>
      <c r="Z39" s="16">
        <f>SUM('2022'!S7:U7)</f>
        <v>140000</v>
      </c>
      <c r="AA39" s="21">
        <f t="shared" si="7"/>
        <v>0.51428571428571423</v>
      </c>
      <c r="AC39" s="16">
        <f>SUM('2023'!V7:X7)</f>
        <v>666000</v>
      </c>
      <c r="AD39" s="16">
        <f>SUM('2022'!V7:X7)</f>
        <v>574000</v>
      </c>
      <c r="AE39" s="21">
        <f t="shared" si="8"/>
        <v>0.16027874564459929</v>
      </c>
      <c r="AG39" s="16">
        <f>SUM('2023'!X7:AA7)</f>
        <v>996000</v>
      </c>
      <c r="AH39" s="16">
        <f>SUM('2022'!X7:AA7)</f>
        <v>908000</v>
      </c>
      <c r="AI39" s="21">
        <f t="shared" si="9"/>
        <v>9.6916299559471369E-2</v>
      </c>
    </row>
    <row r="40" spans="1:35" ht="15.6" x14ac:dyDescent="0.3">
      <c r="A40" s="5" t="s">
        <v>15</v>
      </c>
      <c r="B40" s="36" t="s">
        <v>23</v>
      </c>
      <c r="C40" s="35" cm="1">
        <f t="array" ref="C40">_xlfn.XLOOKUP(A40,'2023'!A8:$A$26,'2023'!AB8:$AB$26)</f>
        <v>1542000</v>
      </c>
      <c r="D40" s="25" cm="1">
        <f t="array" ref="D40">_xlfn.XLOOKUP(A40,'2022'!A8:$A$25,'2022'!AB8:$AB$25)</f>
        <v>1194000</v>
      </c>
      <c r="E40" s="21">
        <f t="shared" si="5"/>
        <v>0.29145728643216079</v>
      </c>
      <c r="H40" s="21">
        <f>IFERROR(('2023'!P8-'2022'!P8)/'2022'!P8,"")</f>
        <v>0.4</v>
      </c>
      <c r="I40" s="21">
        <f>IFERROR(('2023'!Q8-'2022'!Q8)/'2022'!Q8,"")</f>
        <v>3</v>
      </c>
      <c r="J40" s="21">
        <f>IFERROR(('2023'!R8-'2022'!R8)/'2022'!R8,"")</f>
        <v>0.5</v>
      </c>
      <c r="K40" s="21">
        <f>IFERROR(('2023'!S8-'2022'!S8)/'2022'!S8,"")</f>
        <v>0.22222222222222221</v>
      </c>
      <c r="L40" s="21">
        <f>IFERROR(('2023'!T8-'2022'!T8)/'2022'!T8,"")</f>
        <v>1.25</v>
      </c>
      <c r="M40" s="21">
        <f>IFERROR(('2023'!U8-'2022'!U8)/'2022'!U8,"")</f>
        <v>0.1</v>
      </c>
      <c r="N40" s="21">
        <f>IFERROR(('2023'!V8-'2022'!V8)/'2022'!V8,"")</f>
        <v>0.3125</v>
      </c>
      <c r="O40" s="21">
        <f>IFERROR(('2023'!W8-'2022'!W8)/'2022'!W8,"")</f>
        <v>1</v>
      </c>
      <c r="P40" s="21">
        <f>IFERROR(('2023'!X8-'2022'!X8)/'2022'!X8,"")</f>
        <v>0.125</v>
      </c>
      <c r="Q40" s="21">
        <f>IFERROR(('2023'!Y8-'2022'!Y8)/'2022'!Y8,"")</f>
        <v>0.125</v>
      </c>
      <c r="R40" s="21">
        <f>IFERROR(('2023'!Z8-'2022'!Z8)/'2022'!Z8,"")</f>
        <v>0.08</v>
      </c>
      <c r="S40" s="21">
        <f>IFERROR(('2023'!AA8-'2022'!AA8)/'2022'!AA8,"")</f>
        <v>0.33333333333333331</v>
      </c>
      <c r="U40" s="16">
        <f>SUM('2023'!P8:R8)</f>
        <v>240000</v>
      </c>
      <c r="V40" s="16">
        <f>SUM('2022'!P8:R8)</f>
        <v>144000</v>
      </c>
      <c r="W40" s="21">
        <f t="shared" si="6"/>
        <v>0.66666666666666663</v>
      </c>
      <c r="Y40" s="16">
        <f>SUM('2023'!S8:U8)</f>
        <v>332000</v>
      </c>
      <c r="Z40" s="16">
        <f>SUM('2022'!S8:U8)</f>
        <v>248000</v>
      </c>
      <c r="AA40" s="21">
        <f t="shared" si="7"/>
        <v>0.33870967741935482</v>
      </c>
      <c r="AC40" s="16">
        <f>SUM('2023'!V8:X8)</f>
        <v>378000</v>
      </c>
      <c r="AD40" s="16">
        <f>SUM('2022'!V8:X8)</f>
        <v>286000</v>
      </c>
      <c r="AE40" s="21">
        <f t="shared" si="8"/>
        <v>0.32167832167832167</v>
      </c>
      <c r="AG40" s="16">
        <f>SUM('2023'!X8:AA8)</f>
        <v>700000</v>
      </c>
      <c r="AH40" s="16">
        <f>SUM('2022'!X8:AA8)</f>
        <v>612000</v>
      </c>
      <c r="AI40" s="21">
        <f t="shared" si="9"/>
        <v>0.1437908496732026</v>
      </c>
    </row>
    <row r="41" spans="1:35" ht="15.6" x14ac:dyDescent="0.3">
      <c r="A41" s="5" t="s">
        <v>18</v>
      </c>
      <c r="B41" s="36" t="s">
        <v>24</v>
      </c>
      <c r="C41" s="35" cm="1">
        <f t="array" ref="C41">_xlfn.XLOOKUP(A41,'2023'!A9:$A$26,'2023'!AB9:$AB$26)</f>
        <v>1366000</v>
      </c>
      <c r="D41" s="25" cm="1">
        <f t="array" ref="D41">_xlfn.XLOOKUP(A41,'2022'!A9:$A$25,'2022'!AB9:$AB$25)</f>
        <v>1018000</v>
      </c>
      <c r="E41" s="21">
        <f t="shared" si="5"/>
        <v>0.34184675834970529</v>
      </c>
      <c r="H41" s="21">
        <f>IFERROR(('2023'!P9-'2022'!P9)/'2022'!P9,"")</f>
        <v>0.2857142857142857</v>
      </c>
      <c r="I41" s="21">
        <f>IFERROR(('2023'!Q9-'2022'!Q9)/'2022'!Q9,"")</f>
        <v>1.5</v>
      </c>
      <c r="J41" s="21">
        <f>IFERROR(('2023'!R9-'2022'!R9)/'2022'!R9,"")</f>
        <v>0.1875</v>
      </c>
      <c r="K41" s="21">
        <f>IFERROR(('2023'!S9-'2022'!S9)/'2022'!S9,"")</f>
        <v>0.18181818181818182</v>
      </c>
      <c r="L41" s="21">
        <f>IFERROR(('2023'!T9-'2022'!T9)/'2022'!T9,"")</f>
        <v>0.38461538461538464</v>
      </c>
      <c r="M41" s="21">
        <f>IFERROR(('2023'!U9-'2022'!U9)/'2022'!U9,"")</f>
        <v>0.2</v>
      </c>
      <c r="N41" s="21">
        <f>IFERROR(('2023'!V9-'2022'!V9)/'2022'!V9,"")</f>
        <v>0.35714285714285715</v>
      </c>
      <c r="O41" s="21">
        <f>IFERROR(('2023'!W9-'2022'!W9)/'2022'!W9,"")</f>
        <v>3</v>
      </c>
      <c r="P41" s="21">
        <f>IFERROR(('2023'!X9-'2022'!X9)/'2022'!X9,"")</f>
        <v>0.25</v>
      </c>
      <c r="Q41" s="21">
        <f>IFERROR(('2023'!Y9-'2022'!Y9)/'2022'!Y9,"")</f>
        <v>0.125</v>
      </c>
      <c r="R41" s="21">
        <f>IFERROR(('2023'!Z9-'2022'!Z9)/'2022'!Z9,"")</f>
        <v>0.33333333333333331</v>
      </c>
      <c r="S41" s="21">
        <f>IFERROR(('2023'!AA9-'2022'!AA9)/'2022'!AA9,"")</f>
        <v>1</v>
      </c>
      <c r="U41" s="16">
        <f>SUM('2023'!P9:R9)</f>
        <v>396000</v>
      </c>
      <c r="V41" s="16">
        <f>SUM('2022'!P9:R9)</f>
        <v>300000</v>
      </c>
      <c r="W41" s="21">
        <f t="shared" si="6"/>
        <v>0.32</v>
      </c>
      <c r="Y41" s="16">
        <f>SUM('2023'!S9:U9)</f>
        <v>396000</v>
      </c>
      <c r="Z41" s="16">
        <f>SUM('2022'!S9:U9)</f>
        <v>312000</v>
      </c>
      <c r="AA41" s="21">
        <f t="shared" si="7"/>
        <v>0.26923076923076922</v>
      </c>
      <c r="AC41" s="16">
        <f>SUM('2023'!V9:X9)</f>
        <v>290000</v>
      </c>
      <c r="AD41" s="16">
        <f>SUM('2022'!V9:X9)</f>
        <v>198000</v>
      </c>
      <c r="AE41" s="21">
        <f t="shared" si="8"/>
        <v>0.46464646464646464</v>
      </c>
      <c r="AG41" s="16">
        <f>SUM('2023'!X9:AA9)</f>
        <v>344000</v>
      </c>
      <c r="AH41" s="16">
        <f>SUM('2022'!X9:AA9)</f>
        <v>256000</v>
      </c>
      <c r="AI41" s="21">
        <f t="shared" si="9"/>
        <v>0.34375</v>
      </c>
    </row>
    <row r="42" spans="1:35" ht="15.6" x14ac:dyDescent="0.3">
      <c r="A42" s="5" t="s">
        <v>20</v>
      </c>
      <c r="B42" s="36" t="s">
        <v>25</v>
      </c>
      <c r="C42" s="35" cm="1">
        <f t="array" ref="C42">_xlfn.XLOOKUP(A42,'2023'!A10:$A$26,'2023'!AB10:$AB$26)</f>
        <v>1294000</v>
      </c>
      <c r="D42" s="25" cm="1">
        <f t="array" ref="D42">_xlfn.XLOOKUP(A42,'2022'!A10:$A$25,'2022'!AB10:$AB$25)</f>
        <v>986000</v>
      </c>
      <c r="E42" s="21">
        <f t="shared" si="5"/>
        <v>0.31237322515212984</v>
      </c>
      <c r="H42" s="21">
        <f>IFERROR(('2023'!P10-'2022'!P10)/'2022'!P10,"")</f>
        <v>0.66666666666666663</v>
      </c>
      <c r="I42" s="21">
        <f>IFERROR(('2023'!Q10-'2022'!Q10)/'2022'!Q10,"")</f>
        <v>3</v>
      </c>
      <c r="J42" s="21">
        <f>IFERROR(('2023'!R10-'2022'!R10)/'2022'!R10,"")</f>
        <v>0.5</v>
      </c>
      <c r="K42" s="21">
        <f>IFERROR(('2023'!S10-'2022'!S10)/'2022'!S10,"")</f>
        <v>0.2</v>
      </c>
      <c r="L42" s="21">
        <f>IFERROR(('2023'!T10-'2022'!T10)/'2022'!T10,"")</f>
        <v>1</v>
      </c>
      <c r="M42" s="21" t="str">
        <f>IFERROR(('2023'!U10-'2022'!U10)/'2022'!U10,"")</f>
        <v/>
      </c>
      <c r="N42" s="21">
        <f>IFERROR(('2023'!V10-'2022'!V10)/'2022'!V10,"")</f>
        <v>0.35714285714285715</v>
      </c>
      <c r="O42" s="21">
        <f>IFERROR(('2023'!W10-'2022'!W10)/'2022'!W10,"")</f>
        <v>0.33333333333333331</v>
      </c>
      <c r="P42" s="21">
        <f>IFERROR(('2023'!X10-'2022'!X10)/'2022'!X10,"")</f>
        <v>0.14285714285714285</v>
      </c>
      <c r="Q42" s="21">
        <f>IFERROR(('2023'!Y10-'2022'!Y10)/'2022'!Y10,"")</f>
        <v>0.25</v>
      </c>
      <c r="R42" s="21">
        <f>IFERROR(('2023'!Z10-'2022'!Z10)/'2022'!Z10,"")</f>
        <v>9.0909090909090912E-2</v>
      </c>
      <c r="S42" s="21">
        <f>IFERROR(('2023'!AA10-'2022'!AA10)/'2022'!AA10,"")</f>
        <v>0.36363636363636365</v>
      </c>
      <c r="U42" s="16">
        <f>SUM('2023'!P10:R10)</f>
        <v>216000</v>
      </c>
      <c r="V42" s="16">
        <f>SUM('2022'!P10:R10)</f>
        <v>120000</v>
      </c>
      <c r="W42" s="21">
        <f t="shared" si="6"/>
        <v>0.8</v>
      </c>
      <c r="Y42" s="16">
        <f>SUM('2023'!S10:U10)</f>
        <v>174000</v>
      </c>
      <c r="Z42" s="16">
        <f>SUM('2022'!S10:U10)</f>
        <v>130000</v>
      </c>
      <c r="AA42" s="21">
        <f t="shared" si="7"/>
        <v>0.33846153846153848</v>
      </c>
      <c r="AC42" s="16">
        <f>SUM('2023'!V10:X10)</f>
        <v>406000</v>
      </c>
      <c r="AD42" s="16">
        <f>SUM('2022'!V10:X10)</f>
        <v>314000</v>
      </c>
      <c r="AE42" s="21">
        <f t="shared" si="8"/>
        <v>0.2929936305732484</v>
      </c>
      <c r="AG42" s="16">
        <f>SUM('2023'!X10:AA10)</f>
        <v>594000</v>
      </c>
      <c r="AH42" s="16">
        <f>SUM('2022'!X10:AA10)</f>
        <v>506000</v>
      </c>
      <c r="AI42" s="21">
        <f t="shared" si="9"/>
        <v>0.17391304347826086</v>
      </c>
    </row>
    <row r="43" spans="1:35" ht="15.6" x14ac:dyDescent="0.3">
      <c r="A43" s="5" t="s">
        <v>18</v>
      </c>
      <c r="B43" s="36" t="s">
        <v>26</v>
      </c>
      <c r="C43" s="35" cm="1">
        <f t="array" ref="C43">_xlfn.XLOOKUP(A43,'2023'!A11:$A$26,'2023'!AB11:$AB$26)</f>
        <v>1182000</v>
      </c>
      <c r="D43" s="25" cm="1">
        <f t="array" ref="D43">_xlfn.XLOOKUP(A43,'2022'!A11:$A$25,'2022'!AB11:$AB$25)</f>
        <v>854000</v>
      </c>
      <c r="E43" s="21">
        <f t="shared" si="5"/>
        <v>0.38407494145199061</v>
      </c>
      <c r="H43" s="21">
        <f>IFERROR(('2023'!P11-'2022'!P11)/'2022'!P11,"")</f>
        <v>0.66666666666666663</v>
      </c>
      <c r="I43" s="21">
        <f>IFERROR(('2023'!Q11-'2022'!Q11)/'2022'!Q11,"")</f>
        <v>3</v>
      </c>
      <c r="J43" s="21">
        <f>IFERROR(('2023'!R11-'2022'!R11)/'2022'!R11,"")</f>
        <v>0.33333333333333331</v>
      </c>
      <c r="K43" s="21">
        <f>IFERROR(('2023'!S11-'2022'!S11)/'2022'!S11,"")</f>
        <v>0.15384615384615385</v>
      </c>
      <c r="L43" s="21">
        <f>IFERROR(('2023'!T11-'2022'!T11)/'2022'!T11,"")</f>
        <v>1.25</v>
      </c>
      <c r="M43" s="21">
        <f>IFERROR(('2023'!U11-'2022'!U11)/'2022'!U11,"")</f>
        <v>0.16666666666666666</v>
      </c>
      <c r="N43" s="21">
        <f>IFERROR(('2023'!V11-'2022'!V11)/'2022'!V11,"")</f>
        <v>0.38461538461538464</v>
      </c>
      <c r="O43" s="21">
        <f>IFERROR(('2023'!W11-'2022'!W11)/'2022'!W11,"")</f>
        <v>1</v>
      </c>
      <c r="P43" s="21">
        <f>IFERROR(('2023'!X11-'2022'!X11)/'2022'!X11,"")</f>
        <v>0.25</v>
      </c>
      <c r="Q43" s="21">
        <f>IFERROR(('2023'!Y11-'2022'!Y11)/'2022'!Y11,"")</f>
        <v>0.25</v>
      </c>
      <c r="R43" s="21">
        <f>IFERROR(('2023'!Z11-'2022'!Z11)/'2022'!Z11,"")</f>
        <v>0.15384615384615385</v>
      </c>
      <c r="S43" s="21">
        <f>IFERROR(('2023'!AA11-'2022'!AA11)/'2022'!AA11,"")</f>
        <v>0.8</v>
      </c>
      <c r="U43" s="16">
        <f>SUM('2023'!P11:R11)</f>
        <v>252000</v>
      </c>
      <c r="V43" s="16">
        <f>SUM('2022'!P11:R11)</f>
        <v>156000</v>
      </c>
      <c r="W43" s="21">
        <f t="shared" si="6"/>
        <v>0.61538461538461542</v>
      </c>
      <c r="Y43" s="16">
        <f>SUM('2023'!S11:U11)</f>
        <v>340000</v>
      </c>
      <c r="Z43" s="16">
        <f>SUM('2022'!S11:U11)</f>
        <v>256000</v>
      </c>
      <c r="AA43" s="21">
        <f t="shared" si="7"/>
        <v>0.328125</v>
      </c>
      <c r="AC43" s="16">
        <f>SUM('2023'!V11:X11)</f>
        <v>260000</v>
      </c>
      <c r="AD43" s="16">
        <f>SUM('2022'!V11:X11)</f>
        <v>188000</v>
      </c>
      <c r="AE43" s="21">
        <f t="shared" si="8"/>
        <v>0.38297872340425532</v>
      </c>
      <c r="AG43" s="16">
        <f>SUM('2023'!X11:AA11)</f>
        <v>390000</v>
      </c>
      <c r="AH43" s="16">
        <f>SUM('2022'!X11:AA11)</f>
        <v>302000</v>
      </c>
      <c r="AI43" s="21">
        <f t="shared" si="9"/>
        <v>0.29139072847682118</v>
      </c>
    </row>
    <row r="44" spans="1:35" ht="15.6" x14ac:dyDescent="0.3">
      <c r="A44" s="5" t="s">
        <v>15</v>
      </c>
      <c r="B44" s="36" t="s">
        <v>27</v>
      </c>
      <c r="C44" s="35" cm="1">
        <f t="array" ref="C44">_xlfn.XLOOKUP(A44,'2023'!A12:$A$26,'2023'!AB12:$AB$26)</f>
        <v>1112000</v>
      </c>
      <c r="D44" s="25" cm="1">
        <f t="array" ref="D44">_xlfn.XLOOKUP(A44,'2022'!A12:$A$25,'2022'!AB12:$AB$25)</f>
        <v>764000</v>
      </c>
      <c r="E44" s="21">
        <f t="shared" si="5"/>
        <v>0.45549738219895286</v>
      </c>
      <c r="H44" s="21">
        <f>IFERROR(('2023'!P12-'2022'!P12)/'2022'!P12,"")</f>
        <v>0.5</v>
      </c>
      <c r="I44" s="21">
        <f>IFERROR(('2023'!Q12-'2022'!Q12)/'2022'!Q12,"")</f>
        <v>1.5</v>
      </c>
      <c r="J44" s="21">
        <f>IFERROR(('2023'!R12-'2022'!R12)/'2022'!R12,"")</f>
        <v>0.27272727272727271</v>
      </c>
      <c r="K44" s="21">
        <f>IFERROR(('2023'!S12-'2022'!S12)/'2022'!S12,"")</f>
        <v>0.2857142857142857</v>
      </c>
      <c r="L44" s="21">
        <f>IFERROR(('2023'!T12-'2022'!T12)/'2022'!T12,"")</f>
        <v>1.6666666666666667</v>
      </c>
      <c r="M44" s="21">
        <f>IFERROR(('2023'!U12-'2022'!U12)/'2022'!U12,"")</f>
        <v>0.5</v>
      </c>
      <c r="N44" s="21">
        <f>IFERROR(('2023'!V12-'2022'!V12)/'2022'!V12,"")</f>
        <v>0.55555555555555558</v>
      </c>
      <c r="O44" s="21">
        <f>IFERROR(('2023'!W12-'2022'!W12)/'2022'!W12,"")</f>
        <v>1</v>
      </c>
      <c r="P44" s="21">
        <f>IFERROR(('2023'!X12-'2022'!X12)/'2022'!X12,"")</f>
        <v>0.2</v>
      </c>
      <c r="Q44" s="21">
        <f>IFERROR(('2023'!Y12-'2022'!Y12)/'2022'!Y12,"")</f>
        <v>0.33333333333333331</v>
      </c>
      <c r="R44" s="21">
        <f>IFERROR(('2023'!Z12-'2022'!Z12)/'2022'!Z12,"")</f>
        <v>0.2</v>
      </c>
      <c r="S44" s="21">
        <f>IFERROR(('2023'!AA12-'2022'!AA12)/'2022'!AA12,"")</f>
        <v>0.44444444444444442</v>
      </c>
      <c r="U44" s="16">
        <f>SUM('2023'!P12:R12)</f>
        <v>300000</v>
      </c>
      <c r="V44" s="16">
        <f>SUM('2022'!P12:R12)</f>
        <v>204000</v>
      </c>
      <c r="W44" s="21">
        <f t="shared" si="6"/>
        <v>0.47058823529411764</v>
      </c>
      <c r="Y44" s="16">
        <f>SUM('2023'!S12:U12)</f>
        <v>218000</v>
      </c>
      <c r="Z44" s="16">
        <f>SUM('2022'!S12:U12)</f>
        <v>134000</v>
      </c>
      <c r="AA44" s="21">
        <f t="shared" si="7"/>
        <v>0.62686567164179108</v>
      </c>
      <c r="AC44" s="16">
        <f>SUM('2023'!V12:X12)</f>
        <v>272000</v>
      </c>
      <c r="AD44" s="16">
        <f>SUM('2022'!V12:X12)</f>
        <v>180000</v>
      </c>
      <c r="AE44" s="21">
        <f t="shared" si="8"/>
        <v>0.51111111111111107</v>
      </c>
      <c r="AG44" s="16">
        <f>SUM('2023'!X12:AA12)</f>
        <v>394000</v>
      </c>
      <c r="AH44" s="16">
        <f>SUM('2022'!X12:AA12)</f>
        <v>306000</v>
      </c>
      <c r="AI44" s="21">
        <f t="shared" si="9"/>
        <v>0.28758169934640521</v>
      </c>
    </row>
    <row r="45" spans="1:35" ht="15.6" x14ac:dyDescent="0.3">
      <c r="A45" s="5" t="s">
        <v>28</v>
      </c>
      <c r="B45" s="36" t="s">
        <v>29</v>
      </c>
      <c r="C45" s="35" cm="1">
        <f t="array" ref="C45">_xlfn.XLOOKUP(A45,'2023'!A13:$A$26,'2023'!AB13:$AB$26)</f>
        <v>1066000</v>
      </c>
      <c r="D45" s="25" cm="1">
        <f t="array" ref="D45">_xlfn.XLOOKUP(A45,'2022'!A13:$A$25,'2022'!AB13:$AB$25)</f>
        <v>748000</v>
      </c>
      <c r="E45" s="21">
        <f t="shared" si="5"/>
        <v>0.42513368983957217</v>
      </c>
      <c r="H45" s="21">
        <f>IFERROR(('2023'!P13-'2022'!P13)/'2022'!P13,"")</f>
        <v>1</v>
      </c>
      <c r="I45" s="21">
        <f>IFERROR(('2023'!Q13-'2022'!Q13)/'2022'!Q13,"")</f>
        <v>3</v>
      </c>
      <c r="J45" s="21">
        <f>IFERROR(('2023'!R13-'2022'!R13)/'2022'!R13,"")</f>
        <v>0.375</v>
      </c>
      <c r="K45" s="21">
        <f>IFERROR(('2023'!S13-'2022'!S13)/'2022'!S13,"")</f>
        <v>0.2857142857142857</v>
      </c>
      <c r="L45" s="21">
        <f>IFERROR(('2023'!T13-'2022'!T13)/'2022'!T13,"")</f>
        <v>2</v>
      </c>
      <c r="M45" s="21" t="str">
        <f>IFERROR(('2023'!U13-'2022'!U13)/'2022'!U13,"")</f>
        <v/>
      </c>
      <c r="N45" s="21">
        <f>IFERROR(('2023'!V13-'2022'!V13)/'2022'!V13,"")</f>
        <v>0.35714285714285715</v>
      </c>
      <c r="O45" s="21">
        <f>IFERROR(('2023'!W13-'2022'!W13)/'2022'!W13,"")</f>
        <v>0.75</v>
      </c>
      <c r="P45" s="21">
        <f>IFERROR(('2023'!X13-'2022'!X13)/'2022'!X13,"")</f>
        <v>0.16666666666666666</v>
      </c>
      <c r="Q45" s="21">
        <f>IFERROR(('2023'!Y13-'2022'!Y13)/'2022'!Y13,"")</f>
        <v>0.2</v>
      </c>
      <c r="R45" s="21">
        <f>IFERROR(('2023'!Z13-'2022'!Z13)/'2022'!Z13,"")</f>
        <v>0.13333333333333333</v>
      </c>
      <c r="S45" s="21">
        <f>IFERROR(('2023'!AA13-'2022'!AA13)/'2022'!AA13,"")</f>
        <v>1.3333333333333333</v>
      </c>
      <c r="U45" s="16">
        <f>SUM('2023'!P13:R13)</f>
        <v>228000</v>
      </c>
      <c r="V45" s="16">
        <f>SUM('2022'!P13:R13)</f>
        <v>132000</v>
      </c>
      <c r="W45" s="21">
        <f t="shared" si="6"/>
        <v>0.72727272727272729</v>
      </c>
      <c r="Y45" s="16">
        <f>SUM('2023'!S13:U13)</f>
        <v>148000</v>
      </c>
      <c r="Z45" s="16">
        <f>SUM('2022'!S13:U13)</f>
        <v>94000</v>
      </c>
      <c r="AA45" s="21">
        <f t="shared" si="7"/>
        <v>0.57446808510638303</v>
      </c>
      <c r="AC45" s="16">
        <f>SUM('2023'!V13:X13)</f>
        <v>344000</v>
      </c>
      <c r="AD45" s="16">
        <f>SUM('2022'!V13:X13)</f>
        <v>252000</v>
      </c>
      <c r="AE45" s="21">
        <f t="shared" si="8"/>
        <v>0.36507936507936506</v>
      </c>
      <c r="AG45" s="16">
        <f>SUM('2023'!X13:AA13)</f>
        <v>430000</v>
      </c>
      <c r="AH45" s="16">
        <f>SUM('2022'!X13:AA13)</f>
        <v>342000</v>
      </c>
      <c r="AI45" s="21">
        <f t="shared" si="9"/>
        <v>0.25730994152046782</v>
      </c>
    </row>
    <row r="46" spans="1:35" ht="15.6" x14ac:dyDescent="0.3">
      <c r="A46" s="5" t="s">
        <v>20</v>
      </c>
      <c r="B46" s="36" t="s">
        <v>30</v>
      </c>
      <c r="C46" s="35" cm="1">
        <f t="array" ref="C46">_xlfn.XLOOKUP(A46,'2023'!A14:$A$26,'2023'!AB14:$AB$26)</f>
        <v>1054000</v>
      </c>
      <c r="D46" s="25" cm="1">
        <f t="array" ref="D46">_xlfn.XLOOKUP(A46,'2022'!A14:$A$25,'2022'!AB14:$AB$25)</f>
        <v>730000</v>
      </c>
      <c r="E46" s="21">
        <f t="shared" si="5"/>
        <v>0.44383561643835617</v>
      </c>
      <c r="H46" s="21" t="str">
        <f>IFERROR(('2023'!P14-'2022'!P14)/'2022'!P14,"")</f>
        <v/>
      </c>
      <c r="I46" s="21">
        <f>IFERROR(('2023'!Q14-'2022'!Q14)/'2022'!Q14,"")</f>
        <v>3</v>
      </c>
      <c r="J46" s="21" t="str">
        <f>IFERROR(('2023'!R14-'2022'!R14)/'2022'!R14,"")</f>
        <v/>
      </c>
      <c r="K46" s="21" t="str">
        <f>IFERROR(('2023'!S14-'2022'!S14)/'2022'!S14,"")</f>
        <v/>
      </c>
      <c r="L46" s="21" t="str">
        <f>IFERROR(('2023'!T14-'2022'!T14)/'2022'!T14,"")</f>
        <v/>
      </c>
      <c r="M46" s="21">
        <f>IFERROR(('2023'!U14-'2022'!U14)/'2022'!U14,"")</f>
        <v>0.2</v>
      </c>
      <c r="N46" s="21">
        <f>IFERROR(('2023'!V14-'2022'!V14)/'2022'!V14,"")</f>
        <v>1.25</v>
      </c>
      <c r="O46" s="21" t="str">
        <f>IFERROR(('2023'!W14-'2022'!W14)/'2022'!W14,"")</f>
        <v/>
      </c>
      <c r="P46" s="21">
        <f>IFERROR(('2023'!X14-'2022'!X14)/'2022'!X14,"")</f>
        <v>5.2631578947368418E-2</v>
      </c>
      <c r="Q46" s="21">
        <f>IFERROR(('2023'!Y14-'2022'!Y14)/'2022'!Y14,"")</f>
        <v>0.1111111111111111</v>
      </c>
      <c r="R46" s="21">
        <f>IFERROR(('2023'!Z14-'2022'!Z14)/'2022'!Z14,"")</f>
        <v>0.125</v>
      </c>
      <c r="S46" s="21">
        <f>IFERROR(('2023'!AA14-'2022'!AA14)/'2022'!AA14,"")</f>
        <v>0.4</v>
      </c>
      <c r="U46" s="16">
        <f>SUM('2023'!P14:R14)</f>
        <v>96000</v>
      </c>
      <c r="V46" s="16">
        <f>SUM('2022'!P14:R14)</f>
        <v>12000</v>
      </c>
      <c r="W46" s="21">
        <f t="shared" si="6"/>
        <v>7</v>
      </c>
      <c r="Y46" s="16">
        <f>SUM('2023'!S14:U14)</f>
        <v>122000</v>
      </c>
      <c r="Z46" s="16">
        <f>SUM('2022'!S14:U14)</f>
        <v>50000</v>
      </c>
      <c r="AA46" s="21">
        <f t="shared" si="7"/>
        <v>1.44</v>
      </c>
      <c r="AC46" s="16">
        <f>SUM('2023'!V14:X14)</f>
        <v>360000</v>
      </c>
      <c r="AD46" s="16">
        <f>SUM('2022'!V14:X14)</f>
        <v>268000</v>
      </c>
      <c r="AE46" s="21">
        <f t="shared" si="8"/>
        <v>0.34328358208955223</v>
      </c>
      <c r="AG46" s="16">
        <f>SUM('2023'!X14:AA14)</f>
        <v>716000</v>
      </c>
      <c r="AH46" s="16">
        <f>SUM('2022'!X14:AA14)</f>
        <v>628000</v>
      </c>
      <c r="AI46" s="21">
        <f t="shared" si="9"/>
        <v>0.14012738853503184</v>
      </c>
    </row>
    <row r="47" spans="1:35" ht="15.6" x14ac:dyDescent="0.3">
      <c r="A47" s="5" t="s">
        <v>18</v>
      </c>
      <c r="B47" s="36" t="s">
        <v>31</v>
      </c>
      <c r="C47" s="35" cm="1">
        <f t="array" ref="C47">_xlfn.XLOOKUP(A47,'2023'!A15:$A$26,'2023'!AB15:$AB$26)</f>
        <v>952000</v>
      </c>
      <c r="D47" s="25" cm="1">
        <f t="array" ref="D47">_xlfn.XLOOKUP(A47,'2022'!A15:$A$25,'2022'!AB15:$AB$25)</f>
        <v>628000</v>
      </c>
      <c r="E47" s="21">
        <f t="shared" si="5"/>
        <v>0.51592356687898089</v>
      </c>
      <c r="H47" s="21">
        <f>IFERROR(('2023'!P15-'2022'!P15)/'2022'!P15,"")</f>
        <v>0.4</v>
      </c>
      <c r="I47" s="21" t="str">
        <f>IFERROR(('2023'!Q15-'2022'!Q15)/'2022'!Q15,"")</f>
        <v/>
      </c>
      <c r="J47" s="21">
        <f>IFERROR(('2023'!R15-'2022'!R15)/'2022'!R15,"")</f>
        <v>0.6</v>
      </c>
      <c r="K47" s="21">
        <f>IFERROR(('2023'!S15-'2022'!S15)/'2022'!S15,"")</f>
        <v>0.66666666666666663</v>
      </c>
      <c r="L47" s="21">
        <f>IFERROR(('2023'!T15-'2022'!T15)/'2022'!T15,"")</f>
        <v>2.5</v>
      </c>
      <c r="M47" s="21">
        <f>IFERROR(('2023'!U15-'2022'!U15)/'2022'!U15,"")</f>
        <v>0.25</v>
      </c>
      <c r="N47" s="21">
        <f>IFERROR(('2023'!V15-'2022'!V15)/'2022'!V15,"")</f>
        <v>0.625</v>
      </c>
      <c r="O47" s="21">
        <f>IFERROR(('2023'!W15-'2022'!W15)/'2022'!W15,"")</f>
        <v>0.6</v>
      </c>
      <c r="P47" s="21">
        <f>IFERROR(('2023'!X15-'2022'!X15)/'2022'!X15,"")</f>
        <v>0.1111111111111111</v>
      </c>
      <c r="Q47" s="21">
        <f>IFERROR(('2023'!Y15-'2022'!Y15)/'2022'!Y15,"")</f>
        <v>0.125</v>
      </c>
      <c r="R47" s="21">
        <f>IFERROR(('2023'!Z15-'2022'!Z15)/'2022'!Z15,"")</f>
        <v>0.5</v>
      </c>
      <c r="S47" s="21">
        <f>IFERROR(('2023'!AA15-'2022'!AA15)/'2022'!AA15,"")</f>
        <v>1.3333333333333333</v>
      </c>
      <c r="U47" s="16">
        <f>SUM('2023'!P15:R15)</f>
        <v>192000</v>
      </c>
      <c r="V47" s="16">
        <f>SUM('2022'!P15:R15)</f>
        <v>120000</v>
      </c>
      <c r="W47" s="21">
        <f t="shared" si="6"/>
        <v>0.6</v>
      </c>
      <c r="Y47" s="16">
        <f>SUM('2023'!S15:U15)</f>
        <v>180000</v>
      </c>
      <c r="Z47" s="16">
        <f>SUM('2022'!S15:U15)</f>
        <v>96000</v>
      </c>
      <c r="AA47" s="21">
        <f t="shared" si="7"/>
        <v>0.875</v>
      </c>
      <c r="AC47" s="16">
        <f>SUM('2023'!V15:X15)</f>
        <v>330000</v>
      </c>
      <c r="AD47" s="16">
        <f>SUM('2022'!V15:X15)</f>
        <v>238000</v>
      </c>
      <c r="AE47" s="21">
        <f t="shared" si="8"/>
        <v>0.38655462184873951</v>
      </c>
      <c r="AG47" s="16">
        <f>SUM('2023'!X15:AA15)</f>
        <v>370000</v>
      </c>
      <c r="AH47" s="16">
        <f>SUM('2022'!X15:AA15)</f>
        <v>282000</v>
      </c>
      <c r="AI47" s="21">
        <f t="shared" si="9"/>
        <v>0.31205673758865249</v>
      </c>
    </row>
    <row r="48" spans="1:35" ht="15.6" x14ac:dyDescent="0.3">
      <c r="A48" s="5" t="s">
        <v>28</v>
      </c>
      <c r="B48" s="36" t="s">
        <v>32</v>
      </c>
      <c r="C48" s="35" cm="1">
        <f t="array" ref="C48">_xlfn.XLOOKUP(A48,'2023'!A16:$A$26,'2023'!AB16:$AB$26)</f>
        <v>772000</v>
      </c>
      <c r="D48" s="25" cm="1">
        <f t="array" ref="D48">_xlfn.XLOOKUP(A48,'2022'!A16:$A$25,'2022'!AB16:$AB$25)</f>
        <v>436000</v>
      </c>
      <c r="E48" s="21">
        <f t="shared" si="5"/>
        <v>0.77064220183486243</v>
      </c>
      <c r="H48" s="21">
        <f>IFERROR(('2023'!P16-'2022'!P16)/'2022'!P16,"")</f>
        <v>1</v>
      </c>
      <c r="I48" s="21">
        <f>IFERROR(('2023'!Q16-'2022'!Q16)/'2022'!Q16,"")</f>
        <v>1.5</v>
      </c>
      <c r="J48" s="21" t="str">
        <f>IFERROR(('2023'!R16-'2022'!R16)/'2022'!R16,"")</f>
        <v/>
      </c>
      <c r="K48" s="21">
        <f>IFERROR(('2023'!S16-'2022'!S16)/'2022'!S16,"")</f>
        <v>1</v>
      </c>
      <c r="L48" s="21">
        <f>IFERROR(('2023'!T16-'2022'!T16)/'2022'!T16,"")</f>
        <v>5</v>
      </c>
      <c r="M48" s="21">
        <f>IFERROR(('2023'!U16-'2022'!U16)/'2022'!U16,"")</f>
        <v>0.5</v>
      </c>
      <c r="N48" s="21">
        <f>IFERROR(('2023'!V16-'2022'!V16)/'2022'!V16,"")</f>
        <v>1</v>
      </c>
      <c r="O48" s="21">
        <f>IFERROR(('2023'!W16-'2022'!W16)/'2022'!W16,"")</f>
        <v>1.5</v>
      </c>
      <c r="P48" s="21">
        <f>IFERROR(('2023'!X16-'2022'!X16)/'2022'!X16,"")</f>
        <v>0.33333333333333331</v>
      </c>
      <c r="Q48" s="21">
        <f>IFERROR(('2023'!Y16-'2022'!Y16)/'2022'!Y16,"")</f>
        <v>0.14285714285714285</v>
      </c>
      <c r="R48" s="21">
        <f>IFERROR(('2023'!Z16-'2022'!Z16)/'2022'!Z16,"")</f>
        <v>0.2857142857142857</v>
      </c>
      <c r="S48" s="21">
        <f>IFERROR(('2023'!AA16-'2022'!AA16)/'2022'!AA16,"")</f>
        <v>0.66666666666666663</v>
      </c>
      <c r="U48" s="16">
        <f>SUM('2023'!P16:R16)</f>
        <v>132000</v>
      </c>
      <c r="V48" s="16">
        <f>SUM('2022'!P16:R16)</f>
        <v>48000</v>
      </c>
      <c r="W48" s="21">
        <f t="shared" si="6"/>
        <v>1.75</v>
      </c>
      <c r="Y48" s="16">
        <f>SUM('2023'!S16:U16)</f>
        <v>138000</v>
      </c>
      <c r="Z48" s="16">
        <f>SUM('2022'!S16:U16)</f>
        <v>54000</v>
      </c>
      <c r="AA48" s="21">
        <f t="shared" si="7"/>
        <v>1.5555555555555556</v>
      </c>
      <c r="AC48" s="16">
        <f>SUM('2023'!V16:X16)</f>
        <v>198000</v>
      </c>
      <c r="AD48" s="16">
        <f>SUM('2022'!V16:X16)</f>
        <v>106000</v>
      </c>
      <c r="AE48" s="21">
        <f t="shared" si="8"/>
        <v>0.86792452830188682</v>
      </c>
      <c r="AG48" s="16">
        <f>SUM('2023'!X16:AA16)</f>
        <v>352000</v>
      </c>
      <c r="AH48" s="16">
        <f>SUM('2022'!X16:AA16)</f>
        <v>264000</v>
      </c>
      <c r="AI48" s="21">
        <f t="shared" si="9"/>
        <v>0.33333333333333331</v>
      </c>
    </row>
    <row r="49" spans="1:35" ht="15.6" x14ac:dyDescent="0.3">
      <c r="A49" s="5" t="s">
        <v>20</v>
      </c>
      <c r="B49" s="36" t="s">
        <v>33</v>
      </c>
      <c r="C49" s="35" cm="1">
        <f t="array" ref="C49">_xlfn.XLOOKUP(A49,'2023'!A17:$A$26,'2023'!AB17:$AB$26)</f>
        <v>826000</v>
      </c>
      <c r="D49" s="25" cm="1">
        <f t="array" ref="D49">_xlfn.XLOOKUP(A49,'2022'!A17:$A$25,'2022'!AB17:$AB$25)</f>
        <v>478000</v>
      </c>
      <c r="E49" s="21">
        <f t="shared" si="5"/>
        <v>0.72803347280334729</v>
      </c>
      <c r="H49" s="21">
        <f>IFERROR(('2023'!P17-'2022'!P17)/'2022'!P17,"")</f>
        <v>0.2857142857142857</v>
      </c>
      <c r="I49" s="21">
        <f>IFERROR(('2023'!Q17-'2022'!Q17)/'2022'!Q17,"")</f>
        <v>1.5</v>
      </c>
      <c r="J49" s="21">
        <f>IFERROR(('2023'!R17-'2022'!R17)/'2022'!R17,"")</f>
        <v>1.5</v>
      </c>
      <c r="K49" s="21">
        <f>IFERROR(('2023'!S17-'2022'!S17)/'2022'!S17,"")</f>
        <v>0.22222222222222221</v>
      </c>
      <c r="L49" s="21" t="str">
        <f>IFERROR(('2023'!T17-'2022'!T17)/'2022'!T17,"")</f>
        <v/>
      </c>
      <c r="M49" s="21">
        <f>IFERROR(('2023'!U17-'2022'!U17)/'2022'!U17,"")</f>
        <v>1</v>
      </c>
      <c r="N49" s="21">
        <f>IFERROR(('2023'!V17-'2022'!V17)/'2022'!V17,"")</f>
        <v>2.5</v>
      </c>
      <c r="O49" s="21" t="str">
        <f>IFERROR(('2023'!W17-'2022'!W17)/'2022'!W17,"")</f>
        <v/>
      </c>
      <c r="P49" s="21">
        <f>IFERROR(('2023'!X17-'2022'!X17)/'2022'!X17,"")</f>
        <v>0.125</v>
      </c>
      <c r="Q49" s="21">
        <f>IFERROR(('2023'!Y17-'2022'!Y17)/'2022'!Y17,"")</f>
        <v>0.5</v>
      </c>
      <c r="R49" s="21">
        <f>IFERROR(('2023'!Z17-'2022'!Z17)/'2022'!Z17,"")</f>
        <v>0.5</v>
      </c>
      <c r="S49" s="21">
        <f>IFERROR(('2023'!AA17-'2022'!AA17)/'2022'!AA17,"")</f>
        <v>1</v>
      </c>
      <c r="U49" s="16">
        <f>SUM('2023'!P17:R17)</f>
        <v>228000</v>
      </c>
      <c r="V49" s="16">
        <f>SUM('2022'!P17:R17)</f>
        <v>132000</v>
      </c>
      <c r="W49" s="21">
        <f t="shared" si="6"/>
        <v>0.72727272727272729</v>
      </c>
      <c r="Y49" s="16">
        <f>SUM('2023'!S17:U17)</f>
        <v>202000</v>
      </c>
      <c r="Z49" s="16">
        <f>SUM('2022'!S17:U17)</f>
        <v>118000</v>
      </c>
      <c r="AA49" s="21">
        <f t="shared" si="7"/>
        <v>0.71186440677966101</v>
      </c>
      <c r="AC49" s="16">
        <f>SUM('2023'!V17:X17)</f>
        <v>208000</v>
      </c>
      <c r="AD49" s="16">
        <f>SUM('2022'!V17:X17)</f>
        <v>116000</v>
      </c>
      <c r="AE49" s="21">
        <f t="shared" si="8"/>
        <v>0.7931034482758621</v>
      </c>
      <c r="AG49" s="16">
        <f>SUM('2023'!X17:AA17)</f>
        <v>296000</v>
      </c>
      <c r="AH49" s="16">
        <f>SUM('2022'!X17:AA17)</f>
        <v>208000</v>
      </c>
      <c r="AI49" s="21">
        <f t="shared" si="9"/>
        <v>0.42307692307692307</v>
      </c>
    </row>
    <row r="50" spans="1:35" ht="15.6" x14ac:dyDescent="0.3">
      <c r="A50" s="5" t="s">
        <v>28</v>
      </c>
      <c r="B50" s="36" t="s">
        <v>34</v>
      </c>
      <c r="C50" s="35" cm="1">
        <f t="array" ref="C50">_xlfn.XLOOKUP(A50,'2023'!A18:$A$26,'2023'!AB18:$AB$26)</f>
        <v>706000</v>
      </c>
      <c r="D50" s="25" cm="1">
        <f t="array" ref="D50">_xlfn.XLOOKUP(A50,'2022'!A18:$A$25,'2022'!AB18:$AB$25)</f>
        <v>358000</v>
      </c>
      <c r="E50" s="21">
        <f t="shared" si="5"/>
        <v>0.97206703910614523</v>
      </c>
      <c r="H50" s="21" t="str">
        <f>IFERROR(('2023'!P18-'2022'!P18)/'2022'!P18,"")</f>
        <v/>
      </c>
      <c r="I50" s="21">
        <f>IFERROR(('2023'!Q18-'2022'!Q18)/'2022'!Q18,"")</f>
        <v>1</v>
      </c>
      <c r="J50" s="21">
        <f>IFERROR(('2023'!R18-'2022'!R18)/'2022'!R18,"")</f>
        <v>3</v>
      </c>
      <c r="K50" s="21">
        <f>IFERROR(('2023'!S18-'2022'!S18)/'2022'!S18,"")</f>
        <v>2</v>
      </c>
      <c r="L50" s="21" t="str">
        <f>IFERROR(('2023'!T18-'2022'!T18)/'2022'!T18,"")</f>
        <v/>
      </c>
      <c r="M50" s="21">
        <f>IFERROR(('2023'!U18-'2022'!U18)/'2022'!U18,"")</f>
        <v>0.2</v>
      </c>
      <c r="N50" s="21">
        <f>IFERROR(('2023'!V18-'2022'!V18)/'2022'!V18,"")</f>
        <v>0.7142857142857143</v>
      </c>
      <c r="O50" s="21" t="str">
        <f>IFERROR(('2023'!W18-'2022'!W18)/'2022'!W18,"")</f>
        <v/>
      </c>
      <c r="P50" s="21">
        <f>IFERROR(('2023'!X18-'2022'!X18)/'2022'!X18,"")</f>
        <v>0.2</v>
      </c>
      <c r="Q50" s="21" t="str">
        <f>IFERROR(('2023'!Y18-'2022'!Y18)/'2022'!Y18,"")</f>
        <v/>
      </c>
      <c r="R50" s="21">
        <f>IFERROR(('2023'!Z18-'2022'!Z18)/'2022'!Z18,"")</f>
        <v>0.22222222222222221</v>
      </c>
      <c r="S50" s="21">
        <f>IFERROR(('2023'!AA18-'2022'!AA18)/'2022'!AA18,"")</f>
        <v>4</v>
      </c>
      <c r="U50" s="16">
        <f>SUM('2023'!P18:R18)</f>
        <v>144000</v>
      </c>
      <c r="V50" s="16">
        <f>SUM('2022'!P18:R18)</f>
        <v>48000</v>
      </c>
      <c r="W50" s="21">
        <f t="shared" si="6"/>
        <v>2</v>
      </c>
      <c r="Y50" s="16">
        <f>SUM('2023'!S18:U18)</f>
        <v>146000</v>
      </c>
      <c r="Z50" s="16">
        <f>SUM('2022'!S18:U18)</f>
        <v>62000</v>
      </c>
      <c r="AA50" s="21">
        <f t="shared" si="7"/>
        <v>1.3548387096774193</v>
      </c>
      <c r="AC50" s="16">
        <f>SUM('2023'!V18:X18)</f>
        <v>222000</v>
      </c>
      <c r="AD50" s="16">
        <f>SUM('2022'!V18:X18)</f>
        <v>130000</v>
      </c>
      <c r="AE50" s="21">
        <f t="shared" si="8"/>
        <v>0.70769230769230773</v>
      </c>
      <c r="AG50" s="16">
        <f>SUM('2023'!X18:AA18)</f>
        <v>266000</v>
      </c>
      <c r="AH50" s="16">
        <f>SUM('2022'!X18:AA18)</f>
        <v>178000</v>
      </c>
      <c r="AI50" s="21">
        <f t="shared" si="9"/>
        <v>0.4943820224719101</v>
      </c>
    </row>
    <row r="51" spans="1:35" ht="15.6" x14ac:dyDescent="0.3">
      <c r="A51" s="5" t="s">
        <v>18</v>
      </c>
      <c r="B51" s="36" t="s">
        <v>35</v>
      </c>
      <c r="C51" s="35" cm="1">
        <f t="array" ref="C51">_xlfn.XLOOKUP(A51,'2023'!A19:$A$26,'2023'!AB19:$AB$26)</f>
        <v>744000</v>
      </c>
      <c r="D51" s="25" cm="1">
        <f t="array" ref="D51">_xlfn.XLOOKUP(A51,'2022'!A19:$A$25,'2022'!AB19:$AB$25)</f>
        <v>448000</v>
      </c>
      <c r="E51" s="21">
        <f t="shared" si="5"/>
        <v>0.6607142857142857</v>
      </c>
      <c r="H51" s="21">
        <f>IFERROR(('2023'!P19-'2022'!P19)/'2022'!P19,"")</f>
        <v>0.66666666666666663</v>
      </c>
      <c r="I51" s="21">
        <f>IFERROR(('2023'!Q19-'2022'!Q19)/'2022'!Q19,"")</f>
        <v>3</v>
      </c>
      <c r="J51" s="21">
        <f>IFERROR(('2023'!R19-'2022'!R19)/'2022'!R19,"")</f>
        <v>0.5</v>
      </c>
      <c r="K51" s="21" t="str">
        <f>IFERROR(('2023'!S19-'2022'!S19)/'2022'!S19,"")</f>
        <v/>
      </c>
      <c r="L51" s="21">
        <f>IFERROR(('2023'!T19-'2022'!T19)/'2022'!T19,"")</f>
        <v>3</v>
      </c>
      <c r="M51" s="21" t="str">
        <f>IFERROR(('2023'!U19-'2022'!U19)/'2022'!U19,"")</f>
        <v/>
      </c>
      <c r="N51" s="21">
        <f>IFERROR(('2023'!V19-'2022'!V19)/'2022'!V19,"")</f>
        <v>5</v>
      </c>
      <c r="O51" s="21">
        <f>IFERROR(('2023'!W19-'2022'!W19)/'2022'!W19,"")</f>
        <v>1</v>
      </c>
      <c r="P51" s="21">
        <f>IFERROR(('2023'!X19-'2022'!X19)/'2022'!X19,"")</f>
        <v>0.2</v>
      </c>
      <c r="Q51" s="21">
        <f>IFERROR(('2023'!Y19-'2022'!Y19)/'2022'!Y19,"")</f>
        <v>6.6666666666666666E-2</v>
      </c>
      <c r="R51" s="21">
        <f>IFERROR(('2023'!Z19-'2022'!Z19)/'2022'!Z19,"")</f>
        <v>0.5</v>
      </c>
      <c r="S51" s="21">
        <f>IFERROR(('2023'!AA19-'2022'!AA19)/'2022'!AA19,"")</f>
        <v>4</v>
      </c>
      <c r="U51" s="16">
        <f>SUM('2023'!P19:R19)</f>
        <v>216000</v>
      </c>
      <c r="V51" s="16">
        <f>SUM('2022'!P19:R19)</f>
        <v>120000</v>
      </c>
      <c r="W51" s="21">
        <f t="shared" si="6"/>
        <v>0.8</v>
      </c>
      <c r="Y51" s="16">
        <f>SUM('2023'!S19:U19)</f>
        <v>62000</v>
      </c>
      <c r="Z51" s="16">
        <f>SUM('2022'!S19:U19)</f>
        <v>10000</v>
      </c>
      <c r="AA51" s="21">
        <f t="shared" si="7"/>
        <v>5.2</v>
      </c>
      <c r="AC51" s="16">
        <f>SUM('2023'!V19:X19)</f>
        <v>152000</v>
      </c>
      <c r="AD51" s="16">
        <f>SUM('2022'!V19:X19)</f>
        <v>80000</v>
      </c>
      <c r="AE51" s="21">
        <f t="shared" si="8"/>
        <v>0.9</v>
      </c>
      <c r="AG51" s="16">
        <f>SUM('2023'!X19:AA19)</f>
        <v>386000</v>
      </c>
      <c r="AH51" s="16">
        <f>SUM('2022'!X19:AA19)</f>
        <v>298000</v>
      </c>
      <c r="AI51" s="21">
        <f t="shared" si="9"/>
        <v>0.29530201342281881</v>
      </c>
    </row>
    <row r="52" spans="1:35" ht="15.6" x14ac:dyDescent="0.3">
      <c r="A52" s="5" t="s">
        <v>28</v>
      </c>
      <c r="B52" s="36" t="s">
        <v>36</v>
      </c>
      <c r="C52" s="35" cm="1">
        <f t="array" ref="C52">_xlfn.XLOOKUP(A52,'2023'!A20:$A$26,'2023'!AB20:$AB$26)</f>
        <v>720000</v>
      </c>
      <c r="D52" s="25" cm="1">
        <f t="array" ref="D52">_xlfn.XLOOKUP(A52,'2022'!A20:$A$25,'2022'!AB20:$AB$25)</f>
        <v>412000</v>
      </c>
      <c r="E52" s="21">
        <f t="shared" si="5"/>
        <v>0.74757281553398058</v>
      </c>
      <c r="H52" s="21">
        <f>IFERROR(('2023'!P20-'2022'!P20)/'2022'!P20,"")</f>
        <v>0.4</v>
      </c>
      <c r="I52" s="21" t="str">
        <f>IFERROR(('2023'!Q20-'2022'!Q20)/'2022'!Q20,"")</f>
        <v/>
      </c>
      <c r="J52" s="21">
        <f>IFERROR(('2023'!R20-'2022'!R20)/'2022'!R20,"")</f>
        <v>1</v>
      </c>
      <c r="K52" s="21">
        <f>IFERROR(('2023'!S20-'2022'!S20)/'2022'!S20,"")</f>
        <v>2</v>
      </c>
      <c r="L52" s="21">
        <f>IFERROR(('2023'!T20-'2022'!T20)/'2022'!T20,"")</f>
        <v>1</v>
      </c>
      <c r="M52" s="21">
        <f>IFERROR(('2023'!U20-'2022'!U20)/'2022'!U20,"")</f>
        <v>0.125</v>
      </c>
      <c r="N52" s="21">
        <f>IFERROR(('2023'!V20-'2022'!V20)/'2022'!V20,"")</f>
        <v>0.625</v>
      </c>
      <c r="O52" s="21">
        <f>IFERROR(('2023'!W20-'2022'!W20)/'2022'!W20,"")</f>
        <v>1.5</v>
      </c>
      <c r="P52" s="21">
        <f>IFERROR(('2023'!X20-'2022'!X20)/'2022'!X20,"")</f>
        <v>0.33333333333333331</v>
      </c>
      <c r="Q52" s="21">
        <f>IFERROR(('2023'!Y20-'2022'!Y20)/'2022'!Y20,"")</f>
        <v>0.5</v>
      </c>
      <c r="R52" s="21">
        <f>IFERROR(('2023'!Z20-'2022'!Z20)/'2022'!Z20,"")</f>
        <v>1</v>
      </c>
      <c r="S52" s="21">
        <f>IFERROR(('2023'!AA20-'2022'!AA20)/'2022'!AA20,"")</f>
        <v>1.3333333333333333</v>
      </c>
      <c r="U52" s="16">
        <f>SUM('2023'!P20:R20)</f>
        <v>192000</v>
      </c>
      <c r="V52" s="16">
        <f>SUM('2022'!P20:R20)</f>
        <v>96000</v>
      </c>
      <c r="W52" s="21">
        <f t="shared" si="6"/>
        <v>1</v>
      </c>
      <c r="Y52" s="16">
        <f>SUM('2023'!S20:U20)</f>
        <v>146000</v>
      </c>
      <c r="Z52" s="16">
        <f>SUM('2022'!S20:U20)</f>
        <v>102000</v>
      </c>
      <c r="AA52" s="21">
        <f t="shared" si="7"/>
        <v>0.43137254901960786</v>
      </c>
      <c r="AC52" s="16">
        <f>SUM('2023'!V20:X20)</f>
        <v>228000</v>
      </c>
      <c r="AD52" s="16">
        <f>SUM('2022'!V20:X20)</f>
        <v>136000</v>
      </c>
      <c r="AE52" s="21">
        <f t="shared" si="8"/>
        <v>0.67647058823529416</v>
      </c>
      <c r="AG52" s="16">
        <f>SUM('2023'!X20:AA20)</f>
        <v>202000</v>
      </c>
      <c r="AH52" s="16">
        <f>SUM('2022'!X20:AA20)</f>
        <v>114000</v>
      </c>
      <c r="AI52" s="21">
        <f t="shared" si="9"/>
        <v>0.77192982456140347</v>
      </c>
    </row>
    <row r="53" spans="1:35" ht="15.6" x14ac:dyDescent="0.3">
      <c r="A53" s="5" t="s">
        <v>15</v>
      </c>
      <c r="B53" s="36" t="s">
        <v>37</v>
      </c>
      <c r="C53" s="35" cm="1">
        <f t="array" ref="C53">_xlfn.XLOOKUP(A53,'2023'!A21:$A$26,'2023'!AB21:$AB$26)</f>
        <v>736000</v>
      </c>
      <c r="D53" s="25" cm="1">
        <f t="array" ref="D53">_xlfn.XLOOKUP(A53,'2022'!A21:$A$25,'2022'!AB21:$AB$25)</f>
        <v>420000</v>
      </c>
      <c r="E53" s="21">
        <f t="shared" si="5"/>
        <v>0.75238095238095237</v>
      </c>
      <c r="H53" s="21">
        <f>IFERROR(('2023'!P21-'2022'!P21)/'2022'!P21,"")</f>
        <v>0.22222222222222221</v>
      </c>
      <c r="I53" s="21" t="str">
        <f>IFERROR(('2023'!Q21-'2022'!Q21)/'2022'!Q21,"")</f>
        <v/>
      </c>
      <c r="J53" s="21">
        <f>IFERROR(('2023'!R21-'2022'!R21)/'2022'!R21,"")</f>
        <v>0.42857142857142855</v>
      </c>
      <c r="K53" s="21">
        <f>IFERROR(('2023'!S21-'2022'!S21)/'2022'!S21,"")</f>
        <v>0.4</v>
      </c>
      <c r="L53" s="21" t="str">
        <f>IFERROR(('2023'!T21-'2022'!T21)/'2022'!T21,"")</f>
        <v/>
      </c>
      <c r="M53" s="21">
        <f>IFERROR(('2023'!U21-'2022'!U21)/'2022'!U21,"")</f>
        <v>-1</v>
      </c>
      <c r="N53" s="21">
        <f>IFERROR(('2023'!V21-'2022'!V21)/'2022'!V21,"")</f>
        <v>1.25</v>
      </c>
      <c r="O53" s="21">
        <f>IFERROR(('2023'!W21-'2022'!W21)/'2022'!W21,"")</f>
        <v>3</v>
      </c>
      <c r="P53" s="21">
        <f>IFERROR(('2023'!X21-'2022'!X21)/'2022'!X21,"")</f>
        <v>1</v>
      </c>
      <c r="Q53" s="21">
        <f>IFERROR(('2023'!Y21-'2022'!Y21)/'2022'!Y21,"")</f>
        <v>0.33333333333333331</v>
      </c>
      <c r="R53" s="21">
        <f>IFERROR(('2023'!Z21-'2022'!Z21)/'2022'!Z21,"")</f>
        <v>0.4</v>
      </c>
      <c r="S53" s="21" t="str">
        <f>IFERROR(('2023'!AA21-'2022'!AA21)/'2022'!AA21,"")</f>
        <v/>
      </c>
      <c r="U53" s="16">
        <f>SUM('2023'!P21:R21)</f>
        <v>276000</v>
      </c>
      <c r="V53" s="16">
        <f>SUM('2022'!P21:R21)</f>
        <v>192000</v>
      </c>
      <c r="W53" s="21">
        <f t="shared" si="6"/>
        <v>0.4375</v>
      </c>
      <c r="Y53" s="16">
        <f>SUM('2023'!S21:U21)</f>
        <v>134000</v>
      </c>
      <c r="Z53" s="16">
        <f>SUM('2022'!S21:U21)</f>
        <v>70000</v>
      </c>
      <c r="AA53" s="21">
        <f t="shared" si="7"/>
        <v>0.91428571428571426</v>
      </c>
      <c r="AC53" s="16">
        <f>SUM('2023'!V21:X21)</f>
        <v>154000</v>
      </c>
      <c r="AD53" s="16">
        <f>SUM('2022'!V21:X21)</f>
        <v>62000</v>
      </c>
      <c r="AE53" s="21">
        <f t="shared" si="8"/>
        <v>1.4838709677419355</v>
      </c>
      <c r="AG53" s="16">
        <f>SUM('2023'!X21:AA21)</f>
        <v>196000</v>
      </c>
      <c r="AH53" s="16">
        <f>SUM('2022'!X21:AA21)</f>
        <v>108000</v>
      </c>
      <c r="AI53" s="21">
        <f t="shared" si="9"/>
        <v>0.81481481481481477</v>
      </c>
    </row>
    <row r="54" spans="1:35" ht="15.6" x14ac:dyDescent="0.3">
      <c r="A54" s="5" t="s">
        <v>18</v>
      </c>
      <c r="B54" s="36" t="s">
        <v>38</v>
      </c>
      <c r="C54" s="35" cm="1">
        <f t="array" ref="C54">_xlfn.XLOOKUP(A54,'2023'!A22:$A$26,'2023'!AB22:$AB$26)</f>
        <v>688000</v>
      </c>
      <c r="D54" s="25" cm="1">
        <f t="array" ref="D54">_xlfn.XLOOKUP(A54,'2022'!A22:$A$25,'2022'!AB22:$AB$25)</f>
        <v>470000</v>
      </c>
      <c r="E54" s="21">
        <f t="shared" si="5"/>
        <v>0.46382978723404256</v>
      </c>
      <c r="H54" s="21">
        <f>IFERROR(('2023'!P22-'2022'!P22)/'2022'!P22,"")</f>
        <v>0.4</v>
      </c>
      <c r="I54" s="21">
        <f>IFERROR(('2023'!Q22-'2022'!Q22)/'2022'!Q22,"")</f>
        <v>0.5</v>
      </c>
      <c r="J54" s="21">
        <f>IFERROR(('2023'!R22-'2022'!R22)/'2022'!R22,"")</f>
        <v>1.5</v>
      </c>
      <c r="K54" s="21">
        <f>IFERROR(('2023'!S22-'2022'!S22)/'2022'!S22,"")</f>
        <v>2</v>
      </c>
      <c r="L54" s="21">
        <f>IFERROR(('2023'!T22-'2022'!T22)/'2022'!T22,"")</f>
        <v>2</v>
      </c>
      <c r="M54" s="21">
        <f>IFERROR(('2023'!U22-'2022'!U22)/'2022'!U22,"")</f>
        <v>-1</v>
      </c>
      <c r="N54" s="21">
        <f>IFERROR(('2023'!V22-'2022'!V22)/'2022'!V22,"")</f>
        <v>0.625</v>
      </c>
      <c r="O54" s="21">
        <f>IFERROR(('2023'!W22-'2022'!W22)/'2022'!W22,"")</f>
        <v>1.5</v>
      </c>
      <c r="P54" s="21">
        <f>IFERROR(('2023'!X22-'2022'!X22)/'2022'!X22,"")</f>
        <v>0.5</v>
      </c>
      <c r="Q54" s="21">
        <f>IFERROR(('2023'!Y22-'2022'!Y22)/'2022'!Y22,"")</f>
        <v>0.2</v>
      </c>
      <c r="R54" s="21">
        <f>IFERROR(('2023'!Z22-'2022'!Z22)/'2022'!Z22,"")</f>
        <v>0.5</v>
      </c>
      <c r="S54" s="21">
        <f>IFERROR(('2023'!AA22-'2022'!AA22)/'2022'!AA22,"")</f>
        <v>-0.8</v>
      </c>
      <c r="U54" s="16">
        <f>SUM('2023'!P22:R22)</f>
        <v>252000</v>
      </c>
      <c r="V54" s="16">
        <f>SUM('2022'!P22:R22)</f>
        <v>156000</v>
      </c>
      <c r="W54" s="21">
        <f t="shared" si="6"/>
        <v>0.61538461538461542</v>
      </c>
      <c r="Y54" s="16">
        <f>SUM('2023'!S22:U22)</f>
        <v>66000</v>
      </c>
      <c r="Z54" s="16">
        <f>SUM('2022'!S22:U22)</f>
        <v>32000</v>
      </c>
      <c r="AA54" s="21">
        <f t="shared" si="7"/>
        <v>1.0625</v>
      </c>
      <c r="AC54" s="16">
        <f>SUM('2023'!V22:X22)</f>
        <v>216000</v>
      </c>
      <c r="AD54" s="16">
        <f>SUM('2022'!V22:X22)</f>
        <v>124000</v>
      </c>
      <c r="AE54" s="21">
        <f t="shared" si="8"/>
        <v>0.74193548387096775</v>
      </c>
      <c r="AG54" s="16">
        <f>SUM('2023'!X22:AA22)</f>
        <v>190000</v>
      </c>
      <c r="AH54" s="16">
        <f>SUM('2022'!X22:AA22)</f>
        <v>182000</v>
      </c>
      <c r="AI54" s="21">
        <f t="shared" si="9"/>
        <v>4.3956043956043959E-2</v>
      </c>
    </row>
    <row r="55" spans="1:35" ht="15.6" x14ac:dyDescent="0.3">
      <c r="A55" s="5" t="s">
        <v>28</v>
      </c>
      <c r="B55" s="36" t="s">
        <v>39</v>
      </c>
      <c r="C55" s="35" cm="1">
        <f t="array" ref="C55">_xlfn.XLOOKUP(A55,'2023'!A23:$A$26,'2023'!AB23:$AB$26)</f>
        <v>514000</v>
      </c>
      <c r="D55" s="25" cm="1">
        <f t="array" ref="D55">_xlfn.XLOOKUP(A55,'2022'!A23:$A$25,'2022'!AB23:$AB$25)</f>
        <v>300000</v>
      </c>
      <c r="E55" s="21">
        <f t="shared" si="5"/>
        <v>0.71333333333333337</v>
      </c>
      <c r="H55" s="21">
        <f>IFERROR(('2023'!P23-'2022'!P23)/'2022'!P23,"")</f>
        <v>2</v>
      </c>
      <c r="I55" s="21" t="str">
        <f>IFERROR(('2023'!Q23-'2022'!Q23)/'2022'!Q23,"")</f>
        <v/>
      </c>
      <c r="J55" s="21" t="str">
        <f>IFERROR(('2023'!R23-'2022'!R23)/'2022'!R23,"")</f>
        <v/>
      </c>
      <c r="K55" s="21">
        <f>IFERROR(('2023'!S23-'2022'!S23)/'2022'!S23,"")</f>
        <v>1</v>
      </c>
      <c r="L55" s="21">
        <f>IFERROR(('2023'!T23-'2022'!T23)/'2022'!T23,"")</f>
        <v>1</v>
      </c>
      <c r="M55" s="21">
        <f>IFERROR(('2023'!U23-'2022'!U23)/'2022'!U23,"")</f>
        <v>0.5</v>
      </c>
      <c r="N55" s="21">
        <f>IFERROR(('2023'!V23-'2022'!V23)/'2022'!V23,"")</f>
        <v>5</v>
      </c>
      <c r="O55" s="21">
        <f>IFERROR(('2023'!W23-'2022'!W23)/'2022'!W23,"")</f>
        <v>-0.8</v>
      </c>
      <c r="P55" s="21">
        <f>IFERROR(('2023'!X23-'2022'!X23)/'2022'!X23,"")</f>
        <v>0.5</v>
      </c>
      <c r="Q55" s="21">
        <f>IFERROR(('2023'!Y23-'2022'!Y23)/'2022'!Y23,"")</f>
        <v>0.5</v>
      </c>
      <c r="R55" s="21">
        <f>IFERROR(('2023'!Z23-'2022'!Z23)/'2022'!Z23,"")</f>
        <v>0.25</v>
      </c>
      <c r="S55" s="21">
        <f>IFERROR(('2023'!AA23-'2022'!AA23)/'2022'!AA23,"")</f>
        <v>1.3333333333333333</v>
      </c>
      <c r="U55" s="16">
        <f>SUM('2023'!P23:R23)</f>
        <v>84000</v>
      </c>
      <c r="V55" s="16">
        <f>SUM('2022'!P23:R23)</f>
        <v>12000</v>
      </c>
      <c r="W55" s="21">
        <f t="shared" si="6"/>
        <v>6</v>
      </c>
      <c r="Y55" s="16">
        <f>SUM('2023'!S23:U23)</f>
        <v>98000</v>
      </c>
      <c r="Z55" s="16">
        <f>SUM('2022'!S23:U23)</f>
        <v>54000</v>
      </c>
      <c r="AA55" s="21">
        <f t="shared" si="7"/>
        <v>0.81481481481481477</v>
      </c>
      <c r="AC55" s="16">
        <f>SUM('2023'!V23:X23)</f>
        <v>106000</v>
      </c>
      <c r="AD55" s="16">
        <f>SUM('2022'!V23:X23)</f>
        <v>84000</v>
      </c>
      <c r="AE55" s="21">
        <f t="shared" si="8"/>
        <v>0.26190476190476192</v>
      </c>
      <c r="AG55" s="16">
        <f>SUM('2023'!X23:AA23)</f>
        <v>262000</v>
      </c>
      <c r="AH55" s="16">
        <f>SUM('2022'!X23:AA23)</f>
        <v>174000</v>
      </c>
      <c r="AI55" s="21">
        <f t="shared" si="9"/>
        <v>0.50574712643678166</v>
      </c>
    </row>
    <row r="56" spans="1:35" ht="15.6" x14ac:dyDescent="0.3">
      <c r="A56" s="5" t="s">
        <v>15</v>
      </c>
      <c r="B56" s="36" t="s">
        <v>40</v>
      </c>
      <c r="C56" s="35" cm="1">
        <f t="array" ref="C56">_xlfn.XLOOKUP(A56,'2023'!A24:$A$26,'2023'!AB24:$AB$26)</f>
        <v>604000</v>
      </c>
      <c r="D56" s="25" cm="1">
        <f t="array" ref="D56">_xlfn.XLOOKUP(A56,'2022'!A24:$A$25,'2022'!AB24:$AB$25)</f>
        <v>366000</v>
      </c>
      <c r="E56" s="21">
        <f t="shared" si="5"/>
        <v>0.65027322404371579</v>
      </c>
      <c r="H56" s="21" t="str">
        <f>IFERROR(('2023'!P24-'2022'!P24)/'2022'!P24,"")</f>
        <v/>
      </c>
      <c r="I56" s="21" t="str">
        <f>IFERROR(('2023'!Q24-'2022'!Q24)/'2022'!Q24,"")</f>
        <v/>
      </c>
      <c r="J56" s="21">
        <f>IFERROR(('2023'!R24-'2022'!R24)/'2022'!R24,"")</f>
        <v>3</v>
      </c>
      <c r="K56" s="21">
        <f>IFERROR(('2023'!S24-'2022'!S24)/'2022'!S24,"")</f>
        <v>1</v>
      </c>
      <c r="L56" s="21">
        <f>IFERROR(('2023'!T24-'2022'!T24)/'2022'!T24,"")</f>
        <v>0</v>
      </c>
      <c r="M56" s="21">
        <f>IFERROR(('2023'!U24-'2022'!U24)/'2022'!U24,"")</f>
        <v>0.5</v>
      </c>
      <c r="N56" s="21">
        <f>IFERROR(('2023'!V24-'2022'!V24)/'2022'!V24,"")</f>
        <v>1</v>
      </c>
      <c r="O56" s="21">
        <f>IFERROR(('2023'!W24-'2022'!W24)/'2022'!W24,"")</f>
        <v>1.5</v>
      </c>
      <c r="P56" s="21">
        <f>IFERROR(('2023'!X24-'2022'!X24)/'2022'!X24,"")</f>
        <v>0.16666666666666666</v>
      </c>
      <c r="Q56" s="21">
        <f>IFERROR(('2023'!Y24-'2022'!Y24)/'2022'!Y24,"")</f>
        <v>0.2</v>
      </c>
      <c r="R56" s="21">
        <f>IFERROR(('2023'!Z24-'2022'!Z24)/'2022'!Z24,"")</f>
        <v>0.5</v>
      </c>
      <c r="S56" s="21">
        <f>IFERROR(('2023'!AA24-'2022'!AA24)/'2022'!AA24,"")</f>
        <v>-0.4</v>
      </c>
      <c r="U56" s="16">
        <f>SUM('2023'!P24:R24)</f>
        <v>108000</v>
      </c>
      <c r="V56" s="16">
        <f>SUM('2022'!P24:R24)</f>
        <v>12000</v>
      </c>
      <c r="W56" s="21">
        <f t="shared" si="6"/>
        <v>8</v>
      </c>
      <c r="Y56" s="16">
        <f>SUM('2023'!S24:U24)</f>
        <v>88000</v>
      </c>
      <c r="Z56" s="16">
        <f>SUM('2022'!S24:U24)</f>
        <v>54000</v>
      </c>
      <c r="AA56" s="21">
        <f t="shared" si="7"/>
        <v>0.62962962962962965</v>
      </c>
      <c r="AC56" s="16">
        <f>SUM('2023'!V24:X24)</f>
        <v>234000</v>
      </c>
      <c r="AD56" s="16">
        <f>SUM('2022'!V24:X24)</f>
        <v>142000</v>
      </c>
      <c r="AE56" s="21">
        <f t="shared" si="8"/>
        <v>0.647887323943662</v>
      </c>
      <c r="AG56" s="16">
        <f>SUM('2023'!X24:AA24)</f>
        <v>258000</v>
      </c>
      <c r="AH56" s="16">
        <f>SUM('2022'!X24:AA24)</f>
        <v>230000</v>
      </c>
      <c r="AI56" s="21">
        <f t="shared" si="9"/>
        <v>0.12173913043478261</v>
      </c>
    </row>
    <row r="57" spans="1:35" ht="15.6" x14ac:dyDescent="0.3">
      <c r="A57" s="5" t="s">
        <v>18</v>
      </c>
      <c r="B57" s="36" t="s">
        <v>41</v>
      </c>
      <c r="C57" s="35" cm="1">
        <f t="array" ref="C57">_xlfn.XLOOKUP(A57,'2023'!A25:$A$26,'2023'!AB25:$AB$26)</f>
        <v>430000</v>
      </c>
      <c r="D57" s="25" cm="1">
        <f t="array" ref="D57">_xlfn.XLOOKUP(A57,'2022'!A25:$A$25,'2022'!AB25:$AB$25)</f>
        <v>170000</v>
      </c>
      <c r="E57" s="21">
        <f t="shared" si="5"/>
        <v>1.5294117647058822</v>
      </c>
      <c r="H57" s="21" t="str">
        <f>IFERROR(('2023'!P25-'2022'!P25)/'2022'!P25,"")</f>
        <v/>
      </c>
      <c r="I57" s="21" t="str">
        <f>IFERROR(('2023'!Q25-'2022'!Q25)/'2022'!Q25,"")</f>
        <v/>
      </c>
      <c r="J57" s="21" t="str">
        <f>IFERROR(('2023'!R25-'2022'!R25)/'2022'!R25,"")</f>
        <v/>
      </c>
      <c r="K57" s="21" t="str">
        <f>IFERROR(('2023'!S25-'2022'!S25)/'2022'!S25,"")</f>
        <v/>
      </c>
      <c r="L57" s="21">
        <f>IFERROR(('2023'!T25-'2022'!T25)/'2022'!T25,"")</f>
        <v>1</v>
      </c>
      <c r="M57" s="21">
        <f>IFERROR(('2023'!U25-'2022'!U25)/'2022'!U25,"")</f>
        <v>0.25</v>
      </c>
      <c r="N57" s="21">
        <f>IFERROR(('2023'!V25-'2022'!V25)/'2022'!V25,"")</f>
        <v>2.5</v>
      </c>
      <c r="O57" s="21">
        <f>IFERROR(('2023'!W25-'2022'!W25)/'2022'!W25,"")</f>
        <v>0.75</v>
      </c>
      <c r="P57" s="21">
        <f>IFERROR(('2023'!X25-'2022'!X25)/'2022'!X25,"")</f>
        <v>0.33333333333333331</v>
      </c>
      <c r="Q57" s="21" t="str">
        <f>IFERROR(('2023'!Y25-'2022'!Y25)/'2022'!Y25,"")</f>
        <v/>
      </c>
      <c r="R57" s="21">
        <f>IFERROR(('2023'!Z25-'2022'!Z25)/'2022'!Z25,"")</f>
        <v>1</v>
      </c>
      <c r="S57" s="21" t="str">
        <f>IFERROR(('2023'!AA25-'2022'!AA25)/'2022'!AA25,"")</f>
        <v/>
      </c>
      <c r="U57" s="16">
        <f>SUM('2023'!P25:R25)</f>
        <v>60000</v>
      </c>
      <c r="V57" s="16">
        <f>SUM('2022'!P25:R25)</f>
        <v>0</v>
      </c>
      <c r="W57" s="21" t="str">
        <f t="shared" si="6"/>
        <v/>
      </c>
      <c r="Y57" s="16">
        <f>SUM('2023'!S25:U25)</f>
        <v>82000</v>
      </c>
      <c r="Z57" s="16">
        <f>SUM('2022'!S25:U25)</f>
        <v>50000</v>
      </c>
      <c r="AA57" s="21">
        <f t="shared" si="7"/>
        <v>0.64</v>
      </c>
      <c r="AC57" s="16">
        <f>SUM('2023'!V25:X25)</f>
        <v>188000</v>
      </c>
      <c r="AD57" s="16">
        <f>SUM('2022'!V25:X25)</f>
        <v>96000</v>
      </c>
      <c r="AE57" s="21">
        <f t="shared" si="8"/>
        <v>0.95833333333333337</v>
      </c>
      <c r="AG57" s="16">
        <f>SUM('2023'!X25:AA25)</f>
        <v>148000</v>
      </c>
      <c r="AH57" s="16">
        <f>SUM('2022'!X25:AA25)</f>
        <v>60000</v>
      </c>
      <c r="AI57" s="21">
        <f t="shared" si="9"/>
        <v>1.4666666666666666</v>
      </c>
    </row>
    <row r="58" spans="1:35" ht="15.6" x14ac:dyDescent="0.3">
      <c r="A58" s="17" t="s">
        <v>15</v>
      </c>
      <c r="B58" s="37" t="s">
        <v>45</v>
      </c>
      <c r="C58" s="35" cm="1">
        <f t="array" ref="C58">_xlfn.XLOOKUP(A58,'2023'!A26:$A$26,'2023'!AB26:$AB$26)</f>
        <v>392000</v>
      </c>
      <c r="D58" s="25"/>
      <c r="E58" s="21" t="str">
        <f t="shared" si="5"/>
        <v/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U58" s="16">
        <f>SUM('2023'!P26:R26)</f>
        <v>16000</v>
      </c>
      <c r="V58" s="16"/>
      <c r="W58" s="21" t="str">
        <f t="shared" si="6"/>
        <v/>
      </c>
      <c r="Y58" s="16">
        <f>SUM('2023'!S26:U26)</f>
        <v>104000</v>
      </c>
      <c r="Z58" s="16"/>
      <c r="AA58" s="21" t="str">
        <f t="shared" si="7"/>
        <v xml:space="preserve"> </v>
      </c>
      <c r="AC58" s="16">
        <f>SUM('2023'!V26:X26)</f>
        <v>144000</v>
      </c>
      <c r="AE58" s="21" t="str">
        <f t="shared" si="8"/>
        <v/>
      </c>
      <c r="AG58" s="16">
        <f>SUM('2023'!X26:AA26)</f>
        <v>184000</v>
      </c>
      <c r="AI58" s="21" t="str">
        <f t="shared" si="9"/>
        <v/>
      </c>
    </row>
    <row r="59" spans="1:35" ht="15.6" x14ac:dyDescent="0.3">
      <c r="C59" s="35"/>
      <c r="AI59" s="21" t="str">
        <f t="shared" si="9"/>
        <v/>
      </c>
    </row>
    <row r="60" spans="1:35" x14ac:dyDescent="0.3">
      <c r="AI60" s="21" t="str">
        <f t="shared" si="9"/>
        <v/>
      </c>
    </row>
    <row r="61" spans="1:35" x14ac:dyDescent="0.3">
      <c r="AI61" s="21" t="str">
        <f t="shared" si="9"/>
        <v/>
      </c>
    </row>
    <row r="62" spans="1:35" x14ac:dyDescent="0.3">
      <c r="AI62" s="21" t="str">
        <f t="shared" si="9"/>
        <v/>
      </c>
    </row>
  </sheetData>
  <mergeCells count="12">
    <mergeCell ref="AG2:AI2"/>
    <mergeCell ref="A34:E34"/>
    <mergeCell ref="H34:S34"/>
    <mergeCell ref="U34:W34"/>
    <mergeCell ref="Y34:AA34"/>
    <mergeCell ref="AC34:AE34"/>
    <mergeCell ref="AG34:AI34"/>
    <mergeCell ref="A2:D2"/>
    <mergeCell ref="H2:S2"/>
    <mergeCell ref="U2:W2"/>
    <mergeCell ref="Y2:AA2"/>
    <mergeCell ref="AC2:AE2"/>
  </mergeCells>
  <phoneticPr fontId="12" type="noConversion"/>
  <conditionalFormatting sqref="B3:B26">
    <cfRule type="duplicateValues" dxfId="1" priority="3"/>
  </conditionalFormatting>
  <conditionalFormatting sqref="B35:B5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6AC3-25C8-4565-90C5-F1E952EA3EBA}">
  <dimension ref="B1:Q12"/>
  <sheetViews>
    <sheetView workbookViewId="0">
      <selection activeCell="G8" sqref="G8"/>
    </sheetView>
  </sheetViews>
  <sheetFormatPr defaultRowHeight="14.4" x14ac:dyDescent="0.3"/>
  <cols>
    <col min="5" max="5" width="15.33203125" customWidth="1"/>
    <col min="7" max="7" width="14.6640625" bestFit="1" customWidth="1"/>
    <col min="8" max="8" width="13.6640625" bestFit="1" customWidth="1"/>
    <col min="9" max="9" width="16.5546875" customWidth="1"/>
    <col min="17" max="17" width="23.33203125" customWidth="1"/>
  </cols>
  <sheetData>
    <row r="1" spans="2:17" ht="15.6" x14ac:dyDescent="0.3">
      <c r="B1" s="51" t="s">
        <v>85</v>
      </c>
      <c r="C1" s="52"/>
      <c r="D1" s="52"/>
      <c r="E1" s="52"/>
      <c r="F1" s="52"/>
      <c r="G1" s="52"/>
      <c r="H1" s="52"/>
      <c r="I1" s="52"/>
    </row>
    <row r="2" spans="2:17" x14ac:dyDescent="0.3">
      <c r="C2" s="53" t="s">
        <v>84</v>
      </c>
      <c r="D2" s="53"/>
      <c r="E2" s="53"/>
      <c r="G2" s="53" t="s">
        <v>82</v>
      </c>
      <c r="H2" s="53"/>
      <c r="I2" s="53"/>
    </row>
    <row r="3" spans="2:17" x14ac:dyDescent="0.3">
      <c r="B3" s="22" t="s">
        <v>81</v>
      </c>
      <c r="C3" s="26">
        <v>2023</v>
      </c>
      <c r="D3" s="26">
        <v>2022</v>
      </c>
      <c r="E3" s="26" t="s">
        <v>61</v>
      </c>
      <c r="G3" s="26">
        <v>2023</v>
      </c>
      <c r="H3" s="26">
        <v>2022</v>
      </c>
      <c r="I3" s="26" t="s">
        <v>61</v>
      </c>
    </row>
    <row r="4" spans="2:17" x14ac:dyDescent="0.3">
      <c r="B4" t="str" cm="1">
        <f t="array" ref="B4:B7">_xlfn.UNIQUE('2023'!A4:A26)</f>
        <v>Zone 1</v>
      </c>
      <c r="C4">
        <f>SUMIF('2023'!A4:$A$26,'2'!B4,'2023'!O4:$O$26)</f>
        <v>794</v>
      </c>
      <c r="D4">
        <f>SUMIF('2022'!A4:$A$25,'2'!B4,'2022'!O4:$O$25)</f>
        <v>599</v>
      </c>
      <c r="E4" s="21">
        <f>(C4-D4)/D4</f>
        <v>0.32554257095158595</v>
      </c>
      <c r="G4" s="25">
        <f>SUMIF('2023'!A4:$A$26,'2'!B4,'2023'!AB4:$AB$26)</f>
        <v>8760000</v>
      </c>
      <c r="H4" s="25">
        <f>SUMIF('2022'!A4:$A$25,'2'!B4,'2022'!AB4:$AB$25)</f>
        <v>6770000</v>
      </c>
      <c r="I4" s="21">
        <f>(G4-H4)/H4</f>
        <v>0.29394387001477107</v>
      </c>
    </row>
    <row r="5" spans="2:17" ht="14.4" customHeight="1" x14ac:dyDescent="0.3">
      <c r="B5" t="str">
        <v>Zone 3</v>
      </c>
      <c r="C5">
        <f>SUMIF('2023'!A5:$A$26,'2'!B5,'2023'!O5:$O$26)</f>
        <v>928</v>
      </c>
      <c r="D5">
        <f>SUMIF('2022'!A5:$A$25,'2'!B5,'2022'!O5:$O$25)</f>
        <v>703</v>
      </c>
      <c r="E5" s="21">
        <f t="shared" ref="E5:E7" si="0">(C5-D5)/D5</f>
        <v>0.32005689900426743</v>
      </c>
      <c r="G5" s="25">
        <f>SUMIF('2023'!A5:$A$26,'2'!B5,'2023'!AB5:$AB$26)</f>
        <v>10340000</v>
      </c>
      <c r="H5" s="25">
        <f>SUMIF('2022'!A5:$A$25,'2'!B5,'2022'!AB5:$AB$25)</f>
        <v>7882000</v>
      </c>
      <c r="I5" s="21">
        <f t="shared" ref="I5:I7" si="1">(G5-H5)/H5</f>
        <v>0.31184978431870086</v>
      </c>
      <c r="P5" s="19"/>
      <c r="Q5" s="19"/>
    </row>
    <row r="6" spans="2:17" x14ac:dyDescent="0.3">
      <c r="B6" t="str">
        <v>Zone 2</v>
      </c>
      <c r="C6">
        <f>SUMIF('2023'!A6:$A$26,'2'!B6,'2023'!O6:$O$26)</f>
        <v>481</v>
      </c>
      <c r="D6">
        <f>SUMIF('2022'!A6:$A$25,'2'!B6,'2022'!O6:$O$25)</f>
        <v>359</v>
      </c>
      <c r="E6" s="21">
        <f t="shared" si="0"/>
        <v>0.33983286908077992</v>
      </c>
      <c r="G6" s="25">
        <f>SUMIF('2023'!A6:$A$26,'2'!B6,'2023'!AB6:$AB$26)</f>
        <v>5352000</v>
      </c>
      <c r="H6" s="25">
        <f>SUMIF('2022'!A6:$A$25,'2'!B6,'2022'!AB6:$AB$25)</f>
        <v>4024000</v>
      </c>
      <c r="I6" s="21">
        <f t="shared" si="1"/>
        <v>0.33001988071570576</v>
      </c>
    </row>
    <row r="7" spans="2:17" x14ac:dyDescent="0.3">
      <c r="B7" t="str">
        <v>Zone 4</v>
      </c>
      <c r="C7">
        <f>SUMIF('2023'!A7:$A$26,'2'!B7,'2023'!O7:$O$26)</f>
        <v>341</v>
      </c>
      <c r="D7">
        <f>SUMIF('2022'!A7:$A$25,'2'!B7,'2022'!O7:$O$25)</f>
        <v>202</v>
      </c>
      <c r="E7" s="21">
        <f t="shared" si="0"/>
        <v>0.68811881188118806</v>
      </c>
      <c r="G7" s="25">
        <f>SUMIF('2023'!A7:$A$26,'2'!B7,'2023'!AB7:$AB$26)</f>
        <v>3778000</v>
      </c>
      <c r="H7" s="25">
        <f>SUMIF('2022'!A7:$A$25,'2'!B7,'2022'!AB7:$AB$25)</f>
        <v>2254000</v>
      </c>
      <c r="I7" s="21">
        <f t="shared" si="1"/>
        <v>0.67613132209405502</v>
      </c>
    </row>
    <row r="8" spans="2:17" x14ac:dyDescent="0.3">
      <c r="G8" s="25"/>
      <c r="H8" s="25"/>
    </row>
    <row r="11" spans="2:17" x14ac:dyDescent="0.3">
      <c r="J11" s="54"/>
      <c r="K11" s="54"/>
      <c r="L11" s="54"/>
      <c r="M11" s="54"/>
      <c r="N11" s="54"/>
      <c r="O11" s="54"/>
      <c r="P11" s="54"/>
    </row>
    <row r="12" spans="2:17" x14ac:dyDescent="0.3">
      <c r="C12" s="54"/>
      <c r="D12" s="54"/>
      <c r="E12" s="54"/>
      <c r="F12" s="54"/>
      <c r="G12" s="54"/>
      <c r="H12" s="54"/>
      <c r="I12" s="54"/>
    </row>
  </sheetData>
  <mergeCells count="5">
    <mergeCell ref="B1:I1"/>
    <mergeCell ref="C2:E2"/>
    <mergeCell ref="G2:I2"/>
    <mergeCell ref="C12:I12"/>
    <mergeCell ref="J11:P11"/>
  </mergeCells>
  <conditionalFormatting sqref="E4:E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{302EE820-4732-4187-A7B4-A94147BA901D}</x14:id>
        </ext>
      </extLst>
    </cfRule>
  </conditionalFormatting>
  <conditionalFormatting sqref="I4:I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{34F581AC-02E5-420C-BF74-4E843325B2F1}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EE820-4732-4187-A7B4-A94147BA90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E4:E7</xm:sqref>
        </x14:conditionalFormatting>
        <x14:conditionalFormatting xmlns:xm="http://schemas.microsoft.com/office/excel/2006/main">
          <x14:cfRule type="dataBar" id="{34F581AC-02E5-420C-BF74-4E843325B2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29E7-1CEA-467E-A4B3-098E807EB678}">
  <dimension ref="A2:L49"/>
  <sheetViews>
    <sheetView workbookViewId="0">
      <selection activeCell="H15" sqref="H15"/>
    </sheetView>
  </sheetViews>
  <sheetFormatPr defaultRowHeight="14.4" x14ac:dyDescent="0.3"/>
  <cols>
    <col min="1" max="1" width="15.77734375" bestFit="1" customWidth="1"/>
    <col min="2" max="2" width="8.33203125" bestFit="1" customWidth="1"/>
    <col min="3" max="3" width="16.33203125" customWidth="1"/>
    <col min="10" max="10" width="15.77734375" bestFit="1" customWidth="1"/>
    <col min="11" max="11" width="8.33203125" bestFit="1" customWidth="1"/>
    <col min="12" max="12" width="10.44140625" bestFit="1" customWidth="1"/>
  </cols>
  <sheetData>
    <row r="2" spans="1:12" ht="21" x14ac:dyDescent="0.4">
      <c r="A2" s="40" t="s">
        <v>89</v>
      </c>
      <c r="B2" s="41"/>
      <c r="C2" s="41"/>
      <c r="D2" s="41"/>
      <c r="E2" s="41"/>
      <c r="F2" s="41"/>
      <c r="G2" s="41"/>
      <c r="H2" s="41"/>
    </row>
    <row r="3" spans="1:12" ht="18" x14ac:dyDescent="0.35">
      <c r="J3" s="46" t="s">
        <v>91</v>
      </c>
      <c r="K3" s="52"/>
      <c r="L3" s="52"/>
    </row>
    <row r="4" spans="1:12" x14ac:dyDescent="0.3">
      <c r="A4" s="27" t="s">
        <v>87</v>
      </c>
      <c r="B4" t="s">
        <v>86</v>
      </c>
      <c r="C4" t="s">
        <v>88</v>
      </c>
    </row>
    <row r="5" spans="1:12" x14ac:dyDescent="0.3">
      <c r="A5" s="28" t="s">
        <v>15</v>
      </c>
      <c r="J5" s="31" t="s">
        <v>93</v>
      </c>
      <c r="K5" t="s">
        <v>86</v>
      </c>
      <c r="L5" t="s">
        <v>88</v>
      </c>
    </row>
    <row r="6" spans="1:12" x14ac:dyDescent="0.3">
      <c r="A6" s="29" t="s">
        <v>16</v>
      </c>
      <c r="B6">
        <v>387</v>
      </c>
      <c r="C6" s="30">
        <v>4374000</v>
      </c>
      <c r="J6" s="28" t="s">
        <v>15</v>
      </c>
    </row>
    <row r="7" spans="1:12" x14ac:dyDescent="0.3">
      <c r="A7" s="29" t="s">
        <v>23</v>
      </c>
      <c r="B7">
        <v>139</v>
      </c>
      <c r="C7" s="30">
        <v>1542000</v>
      </c>
      <c r="J7" s="29" t="s">
        <v>16</v>
      </c>
      <c r="K7">
        <v>387</v>
      </c>
      <c r="L7" s="30">
        <v>4374000</v>
      </c>
    </row>
    <row r="8" spans="1:12" x14ac:dyDescent="0.3">
      <c r="A8" s="29" t="s">
        <v>27</v>
      </c>
      <c r="B8">
        <v>100</v>
      </c>
      <c r="C8" s="30">
        <v>1112000</v>
      </c>
      <c r="J8" s="28" t="s">
        <v>20</v>
      </c>
      <c r="L8" s="30"/>
    </row>
    <row r="9" spans="1:12" x14ac:dyDescent="0.3">
      <c r="A9" s="29" t="s">
        <v>37</v>
      </c>
      <c r="B9">
        <v>65</v>
      </c>
      <c r="C9" s="30">
        <v>736000</v>
      </c>
      <c r="J9" s="29" t="s">
        <v>21</v>
      </c>
      <c r="K9">
        <v>198</v>
      </c>
      <c r="L9" s="30">
        <v>2178000</v>
      </c>
    </row>
    <row r="10" spans="1:12" x14ac:dyDescent="0.3">
      <c r="A10" s="28" t="s">
        <v>20</v>
      </c>
      <c r="C10" s="30"/>
      <c r="J10" s="28" t="s">
        <v>18</v>
      </c>
      <c r="L10" s="30"/>
    </row>
    <row r="11" spans="1:12" x14ac:dyDescent="0.3">
      <c r="A11" s="29" t="s">
        <v>21</v>
      </c>
      <c r="B11">
        <v>198</v>
      </c>
      <c r="C11" s="30">
        <v>2178000</v>
      </c>
      <c r="J11" s="29" t="s">
        <v>19</v>
      </c>
      <c r="K11">
        <v>229</v>
      </c>
      <c r="L11" s="30">
        <v>2528000</v>
      </c>
    </row>
    <row r="12" spans="1:12" x14ac:dyDescent="0.3">
      <c r="A12" s="29" t="s">
        <v>25</v>
      </c>
      <c r="B12">
        <v>116</v>
      </c>
      <c r="C12" s="30">
        <v>1294000</v>
      </c>
      <c r="J12" s="28" t="s">
        <v>28</v>
      </c>
      <c r="L12" s="30"/>
    </row>
    <row r="13" spans="1:12" x14ac:dyDescent="0.3">
      <c r="A13" s="29" t="s">
        <v>30</v>
      </c>
      <c r="B13">
        <v>94</v>
      </c>
      <c r="C13" s="30">
        <v>1054000</v>
      </c>
      <c r="J13" s="29" t="s">
        <v>29</v>
      </c>
      <c r="K13">
        <v>95</v>
      </c>
      <c r="L13" s="30">
        <v>1066000</v>
      </c>
    </row>
    <row r="14" spans="1:12" x14ac:dyDescent="0.3">
      <c r="A14" s="29" t="s">
        <v>33</v>
      </c>
      <c r="B14">
        <v>73</v>
      </c>
      <c r="C14" s="30">
        <v>826000</v>
      </c>
    </row>
    <row r="15" spans="1:12" x14ac:dyDescent="0.3">
      <c r="A15" s="28" t="s">
        <v>18</v>
      </c>
      <c r="C15" s="30"/>
    </row>
    <row r="16" spans="1:12" x14ac:dyDescent="0.3">
      <c r="A16" s="29" t="s">
        <v>19</v>
      </c>
      <c r="B16">
        <v>229</v>
      </c>
      <c r="C16" s="30">
        <v>2528000</v>
      </c>
    </row>
    <row r="17" spans="1:12" x14ac:dyDescent="0.3">
      <c r="A17" s="29" t="s">
        <v>22</v>
      </c>
      <c r="B17">
        <v>218</v>
      </c>
      <c r="C17" s="30">
        <v>2450000</v>
      </c>
    </row>
    <row r="18" spans="1:12" x14ac:dyDescent="0.3">
      <c r="A18" s="29" t="s">
        <v>24</v>
      </c>
      <c r="B18">
        <v>123</v>
      </c>
      <c r="C18" s="30">
        <v>1366000</v>
      </c>
    </row>
    <row r="19" spans="1:12" x14ac:dyDescent="0.3">
      <c r="A19" s="29" t="s">
        <v>26</v>
      </c>
      <c r="B19">
        <v>106</v>
      </c>
      <c r="C19" s="30">
        <v>1182000</v>
      </c>
    </row>
    <row r="20" spans="1:12" x14ac:dyDescent="0.3">
      <c r="A20" s="28" t="s">
        <v>28</v>
      </c>
      <c r="C20" s="30"/>
    </row>
    <row r="21" spans="1:12" x14ac:dyDescent="0.3">
      <c r="A21" s="29" t="s">
        <v>29</v>
      </c>
      <c r="B21">
        <v>95</v>
      </c>
      <c r="C21" s="30">
        <v>1066000</v>
      </c>
    </row>
    <row r="22" spans="1:12" x14ac:dyDescent="0.3">
      <c r="A22" s="29" t="s">
        <v>32</v>
      </c>
      <c r="B22">
        <v>70</v>
      </c>
      <c r="C22" s="30">
        <v>772000</v>
      </c>
    </row>
    <row r="23" spans="1:12" x14ac:dyDescent="0.3">
      <c r="A23" s="29" t="s">
        <v>34</v>
      </c>
      <c r="B23">
        <v>64</v>
      </c>
      <c r="C23" s="30">
        <v>706000</v>
      </c>
    </row>
    <row r="24" spans="1:12" x14ac:dyDescent="0.3">
      <c r="A24" s="29" t="s">
        <v>36</v>
      </c>
      <c r="B24">
        <v>66</v>
      </c>
      <c r="C24" s="30">
        <v>720000</v>
      </c>
    </row>
    <row r="27" spans="1:12" ht="21" x14ac:dyDescent="0.4">
      <c r="A27" s="40" t="s">
        <v>90</v>
      </c>
      <c r="B27" s="40"/>
      <c r="C27" s="40"/>
      <c r="D27" s="40"/>
      <c r="E27" s="40"/>
      <c r="F27" s="40"/>
      <c r="G27" s="32"/>
      <c r="H27" s="32"/>
      <c r="J27" s="46" t="s">
        <v>91</v>
      </c>
      <c r="K27" s="52"/>
      <c r="L27" s="52"/>
    </row>
    <row r="29" spans="1:12" x14ac:dyDescent="0.3">
      <c r="A29" s="27" t="s">
        <v>87</v>
      </c>
      <c r="B29" t="s">
        <v>86</v>
      </c>
      <c r="C29" t="s">
        <v>88</v>
      </c>
      <c r="J29" s="27" t="s">
        <v>92</v>
      </c>
      <c r="K29" t="s">
        <v>86</v>
      </c>
      <c r="L29" t="s">
        <v>88</v>
      </c>
    </row>
    <row r="30" spans="1:12" x14ac:dyDescent="0.3">
      <c r="A30" s="28" t="s">
        <v>15</v>
      </c>
      <c r="J30" s="28" t="s">
        <v>15</v>
      </c>
    </row>
    <row r="31" spans="1:12" x14ac:dyDescent="0.3">
      <c r="A31" s="29" t="s">
        <v>16</v>
      </c>
      <c r="B31">
        <v>355</v>
      </c>
      <c r="C31" s="30">
        <v>4026000</v>
      </c>
      <c r="J31" s="29" t="s">
        <v>16</v>
      </c>
      <c r="K31">
        <v>355</v>
      </c>
      <c r="L31" s="30">
        <v>4026000</v>
      </c>
    </row>
    <row r="32" spans="1:12" x14ac:dyDescent="0.3">
      <c r="A32" s="29" t="s">
        <v>23</v>
      </c>
      <c r="B32">
        <v>107</v>
      </c>
      <c r="C32" s="30">
        <v>1194000</v>
      </c>
      <c r="J32" s="28" t="s">
        <v>20</v>
      </c>
      <c r="L32" s="30"/>
    </row>
    <row r="33" spans="1:12" x14ac:dyDescent="0.3">
      <c r="A33" s="29" t="s">
        <v>27</v>
      </c>
      <c r="B33">
        <v>68</v>
      </c>
      <c r="C33" s="30">
        <v>764000</v>
      </c>
      <c r="J33" s="29" t="s">
        <v>21</v>
      </c>
      <c r="K33">
        <v>166</v>
      </c>
      <c r="L33" s="30">
        <v>1830000</v>
      </c>
    </row>
    <row r="34" spans="1:12" x14ac:dyDescent="0.3">
      <c r="A34" s="29" t="s">
        <v>37</v>
      </c>
      <c r="B34">
        <v>36</v>
      </c>
      <c r="C34" s="30">
        <v>420000</v>
      </c>
      <c r="J34" s="28" t="s">
        <v>18</v>
      </c>
      <c r="L34" s="30"/>
    </row>
    <row r="35" spans="1:12" x14ac:dyDescent="0.3">
      <c r="A35" s="28" t="s">
        <v>20</v>
      </c>
      <c r="C35" s="30"/>
      <c r="J35" s="29" t="s">
        <v>19</v>
      </c>
      <c r="K35">
        <v>197</v>
      </c>
      <c r="L35" s="30">
        <v>2180000</v>
      </c>
    </row>
    <row r="36" spans="1:12" x14ac:dyDescent="0.3">
      <c r="A36" s="29" t="s">
        <v>21</v>
      </c>
      <c r="B36">
        <v>166</v>
      </c>
      <c r="C36" s="30">
        <v>1830000</v>
      </c>
      <c r="J36" s="28" t="s">
        <v>28</v>
      </c>
      <c r="L36" s="30"/>
    </row>
    <row r="37" spans="1:12" x14ac:dyDescent="0.3">
      <c r="A37" s="29" t="s">
        <v>25</v>
      </c>
      <c r="B37">
        <v>88</v>
      </c>
      <c r="C37" s="30">
        <v>986000</v>
      </c>
      <c r="J37" s="29" t="s">
        <v>29</v>
      </c>
      <c r="K37">
        <v>66</v>
      </c>
      <c r="L37" s="30">
        <v>748000</v>
      </c>
    </row>
    <row r="38" spans="1:12" x14ac:dyDescent="0.3">
      <c r="A38" s="29" t="s">
        <v>30</v>
      </c>
      <c r="B38">
        <v>64</v>
      </c>
      <c r="C38" s="30">
        <v>730000</v>
      </c>
    </row>
    <row r="39" spans="1:12" x14ac:dyDescent="0.3">
      <c r="A39" s="29" t="s">
        <v>33</v>
      </c>
      <c r="B39">
        <v>41</v>
      </c>
      <c r="C39" s="30">
        <v>478000</v>
      </c>
    </row>
    <row r="40" spans="1:12" x14ac:dyDescent="0.3">
      <c r="A40" s="28" t="s">
        <v>18</v>
      </c>
      <c r="C40" s="30"/>
    </row>
    <row r="41" spans="1:12" x14ac:dyDescent="0.3">
      <c r="A41" s="29" t="s">
        <v>19</v>
      </c>
      <c r="B41">
        <v>197</v>
      </c>
      <c r="C41" s="30">
        <v>2180000</v>
      </c>
    </row>
    <row r="42" spans="1:12" x14ac:dyDescent="0.3">
      <c r="A42" s="29" t="s">
        <v>22</v>
      </c>
      <c r="B42">
        <v>187</v>
      </c>
      <c r="C42" s="30">
        <v>2114000</v>
      </c>
    </row>
    <row r="43" spans="1:12" x14ac:dyDescent="0.3">
      <c r="A43" s="29" t="s">
        <v>24</v>
      </c>
      <c r="B43">
        <v>91</v>
      </c>
      <c r="C43" s="30">
        <v>1018000</v>
      </c>
    </row>
    <row r="44" spans="1:12" x14ac:dyDescent="0.3">
      <c r="A44" s="29" t="s">
        <v>26</v>
      </c>
      <c r="B44">
        <v>76</v>
      </c>
      <c r="C44" s="30">
        <v>854000</v>
      </c>
    </row>
    <row r="45" spans="1:12" x14ac:dyDescent="0.3">
      <c r="A45" s="28" t="s">
        <v>28</v>
      </c>
      <c r="C45" s="30"/>
    </row>
    <row r="46" spans="1:12" x14ac:dyDescent="0.3">
      <c r="A46" s="29" t="s">
        <v>29</v>
      </c>
      <c r="B46">
        <v>66</v>
      </c>
      <c r="C46" s="30">
        <v>748000</v>
      </c>
    </row>
    <row r="47" spans="1:12" x14ac:dyDescent="0.3">
      <c r="A47" s="29" t="s">
        <v>32</v>
      </c>
      <c r="B47">
        <v>39</v>
      </c>
      <c r="C47" s="30">
        <v>436000</v>
      </c>
    </row>
    <row r="48" spans="1:12" x14ac:dyDescent="0.3">
      <c r="A48" s="29" t="s">
        <v>34</v>
      </c>
      <c r="B48">
        <v>32</v>
      </c>
      <c r="C48" s="30">
        <v>358000</v>
      </c>
    </row>
    <row r="49" spans="1:3" x14ac:dyDescent="0.3">
      <c r="A49" s="29" t="s">
        <v>36</v>
      </c>
      <c r="B49">
        <v>38</v>
      </c>
      <c r="C49" s="30">
        <v>412000</v>
      </c>
    </row>
  </sheetData>
  <mergeCells count="2">
    <mergeCell ref="J3:L3"/>
    <mergeCell ref="J27:L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93C4-9A69-46C5-82E5-1C8BD75A9324}">
  <dimension ref="A2:I55"/>
  <sheetViews>
    <sheetView topLeftCell="C19" workbookViewId="0">
      <selection activeCell="N25" sqref="N25"/>
    </sheetView>
  </sheetViews>
  <sheetFormatPr defaultRowHeight="14.4" x14ac:dyDescent="0.3"/>
  <cols>
    <col min="2" max="2" width="17.33203125" customWidth="1"/>
    <col min="3" max="3" width="19.33203125" customWidth="1"/>
    <col min="4" max="4" width="14" customWidth="1"/>
    <col min="5" max="5" width="12.5546875" bestFit="1" customWidth="1"/>
    <col min="6" max="6" width="16.109375" customWidth="1"/>
    <col min="7" max="7" width="17.109375" customWidth="1"/>
    <col min="8" max="8" width="13.5546875" bestFit="1" customWidth="1"/>
    <col min="9" max="9" width="16.21875" customWidth="1"/>
    <col min="10" max="10" width="9" bestFit="1" customWidth="1"/>
    <col min="11" max="11" width="12.44140625" bestFit="1" customWidth="1"/>
  </cols>
  <sheetData>
    <row r="2" spans="1:9" x14ac:dyDescent="0.3">
      <c r="A2" s="53" t="s">
        <v>86</v>
      </c>
      <c r="B2" s="53"/>
      <c r="C2" s="53"/>
      <c r="D2" s="53"/>
    </row>
    <row r="3" spans="1:9" x14ac:dyDescent="0.3">
      <c r="A3" s="34" t="s">
        <v>0</v>
      </c>
      <c r="B3" s="22" t="s">
        <v>1</v>
      </c>
      <c r="C3" s="22">
        <v>2023</v>
      </c>
      <c r="D3" s="22">
        <v>2022</v>
      </c>
      <c r="G3" s="33" t="s">
        <v>108</v>
      </c>
      <c r="H3">
        <v>2023</v>
      </c>
      <c r="I3">
        <v>2022</v>
      </c>
    </row>
    <row r="4" spans="1:9" ht="19.2" x14ac:dyDescent="0.3">
      <c r="A4" t="s">
        <v>15</v>
      </c>
      <c r="B4" t="s">
        <v>16</v>
      </c>
      <c r="C4" cm="1">
        <f t="array" ref="C4:C26">'2023'!O4:O26</f>
        <v>387</v>
      </c>
      <c r="D4" cm="1">
        <f t="array" ref="D4">_xlfn.XLOOKUP(A4,'2022'!A4:$A$25,'2022'!O4:$O$25)</f>
        <v>355</v>
      </c>
      <c r="G4" s="13" t="s">
        <v>2</v>
      </c>
      <c r="H4" s="55">
        <v>175</v>
      </c>
      <c r="I4" s="55">
        <v>132</v>
      </c>
    </row>
    <row r="5" spans="1:9" ht="19.2" x14ac:dyDescent="0.3">
      <c r="A5" t="s">
        <v>18</v>
      </c>
      <c r="B5" t="s">
        <v>19</v>
      </c>
      <c r="C5">
        <v>229</v>
      </c>
      <c r="D5" cm="1">
        <f t="array" ref="D5">_xlfn.XLOOKUP(A5,'2022'!A5:$A$25,'2022'!O5:$O$25)</f>
        <v>197</v>
      </c>
      <c r="G5" s="13" t="s">
        <v>3</v>
      </c>
      <c r="H5" s="55">
        <v>131</v>
      </c>
      <c r="I5" s="55">
        <v>72</v>
      </c>
    </row>
    <row r="6" spans="1:9" ht="19.2" x14ac:dyDescent="0.3">
      <c r="A6" t="s">
        <v>20</v>
      </c>
      <c r="B6" t="s">
        <v>21</v>
      </c>
      <c r="C6">
        <v>198</v>
      </c>
      <c r="D6" cm="1">
        <f t="array" ref="D6">_xlfn.XLOOKUP(A6,'2022'!A6:$A$25,'2022'!O6:$O$25)</f>
        <v>166</v>
      </c>
      <c r="G6" s="13" t="s">
        <v>4</v>
      </c>
      <c r="H6" s="55">
        <v>247</v>
      </c>
      <c r="I6" s="55">
        <v>181</v>
      </c>
    </row>
    <row r="7" spans="1:9" ht="19.2" x14ac:dyDescent="0.3">
      <c r="A7" t="s">
        <v>18</v>
      </c>
      <c r="B7" t="s">
        <v>22</v>
      </c>
      <c r="C7">
        <v>218</v>
      </c>
      <c r="D7" cm="1">
        <f t="array" ref="D7">_xlfn.XLOOKUP(A7,'2022'!A7:$A$25,'2022'!O7:$O$25)</f>
        <v>187</v>
      </c>
      <c r="G7" s="13" t="s">
        <v>5</v>
      </c>
      <c r="H7" s="55">
        <v>209</v>
      </c>
      <c r="I7" s="55">
        <v>166</v>
      </c>
    </row>
    <row r="8" spans="1:9" ht="19.2" x14ac:dyDescent="0.3">
      <c r="A8" t="s">
        <v>15</v>
      </c>
      <c r="B8" t="s">
        <v>23</v>
      </c>
      <c r="C8">
        <v>139</v>
      </c>
      <c r="D8" cm="1">
        <f t="array" ref="D8">_xlfn.XLOOKUP(A8,'2022'!A8:$A$25,'2022'!O8:$O$25)</f>
        <v>107</v>
      </c>
      <c r="G8" s="13" t="s">
        <v>6</v>
      </c>
      <c r="H8" s="55">
        <v>190</v>
      </c>
      <c r="I8" s="55">
        <v>104</v>
      </c>
    </row>
    <row r="9" spans="1:9" ht="19.2" x14ac:dyDescent="0.3">
      <c r="A9" t="s">
        <v>18</v>
      </c>
      <c r="B9" t="s">
        <v>24</v>
      </c>
      <c r="C9">
        <v>123</v>
      </c>
      <c r="D9" cm="1">
        <f t="array" ref="D9">_xlfn.XLOOKUP(A9,'2022'!A9:$A$25,'2022'!O9:$O$25)</f>
        <v>91</v>
      </c>
      <c r="G9" s="13" t="s">
        <v>7</v>
      </c>
      <c r="H9" s="55">
        <v>155</v>
      </c>
      <c r="I9" s="55">
        <v>132</v>
      </c>
    </row>
    <row r="10" spans="1:9" ht="19.2" x14ac:dyDescent="0.3">
      <c r="A10" t="s">
        <v>20</v>
      </c>
      <c r="B10" t="s">
        <v>25</v>
      </c>
      <c r="C10">
        <v>116</v>
      </c>
      <c r="D10" cm="1">
        <f t="array" ref="D10">_xlfn.XLOOKUP(A10,'2022'!A10:$A$25,'2022'!O10:$O$25)</f>
        <v>88</v>
      </c>
      <c r="G10" s="13" t="s">
        <v>8</v>
      </c>
      <c r="H10" s="55">
        <v>349</v>
      </c>
      <c r="I10" s="55">
        <v>234</v>
      </c>
    </row>
    <row r="11" spans="1:9" ht="19.2" x14ac:dyDescent="0.3">
      <c r="A11" t="s">
        <v>18</v>
      </c>
      <c r="B11" t="s">
        <v>26</v>
      </c>
      <c r="C11">
        <v>106</v>
      </c>
      <c r="D11" cm="1">
        <f t="array" ref="D11">_xlfn.XLOOKUP(A11,'2022'!A11:$A$25,'2022'!O11:$O$25)</f>
        <v>76</v>
      </c>
      <c r="G11" s="13" t="s">
        <v>9</v>
      </c>
      <c r="H11" s="55">
        <v>146</v>
      </c>
      <c r="I11" s="55">
        <v>85</v>
      </c>
    </row>
    <row r="12" spans="1:9" ht="19.2" x14ac:dyDescent="0.3">
      <c r="A12" t="s">
        <v>15</v>
      </c>
      <c r="B12" t="s">
        <v>27</v>
      </c>
      <c r="C12">
        <v>100</v>
      </c>
      <c r="D12" cm="1">
        <f t="array" ref="D12">_xlfn.XLOOKUP(A12,'2022'!A12:$A$25,'2022'!O12:$O$25)</f>
        <v>68</v>
      </c>
      <c r="G12" s="13" t="s">
        <v>10</v>
      </c>
      <c r="H12" s="55">
        <v>202</v>
      </c>
      <c r="I12" s="55">
        <v>173</v>
      </c>
    </row>
    <row r="13" spans="1:9" ht="19.2" x14ac:dyDescent="0.3">
      <c r="A13" t="s">
        <v>28</v>
      </c>
      <c r="B13" t="s">
        <v>29</v>
      </c>
      <c r="C13">
        <v>95</v>
      </c>
      <c r="D13" cm="1">
        <f t="array" ref="D13">_xlfn.XLOOKUP(A13,'2022'!A13:$A$25,'2022'!O13:$O$25)</f>
        <v>66</v>
      </c>
      <c r="G13" s="13" t="s">
        <v>11</v>
      </c>
      <c r="H13" s="55">
        <v>191</v>
      </c>
      <c r="I13" s="55">
        <v>163</v>
      </c>
    </row>
    <row r="14" spans="1:9" ht="19.2" x14ac:dyDescent="0.3">
      <c r="A14" t="s">
        <v>20</v>
      </c>
      <c r="B14" t="s">
        <v>30</v>
      </c>
      <c r="C14">
        <v>94</v>
      </c>
      <c r="D14" cm="1">
        <f t="array" ref="D14">_xlfn.XLOOKUP(A14,'2022'!A14:$A$25,'2022'!O14:$O$25)</f>
        <v>64</v>
      </c>
      <c r="G14" s="13" t="s">
        <v>12</v>
      </c>
      <c r="H14" s="55">
        <v>312</v>
      </c>
      <c r="I14" s="55">
        <v>263</v>
      </c>
    </row>
    <row r="15" spans="1:9" ht="19.2" x14ac:dyDescent="0.3">
      <c r="A15" t="s">
        <v>18</v>
      </c>
      <c r="B15" t="s">
        <v>31</v>
      </c>
      <c r="C15">
        <v>86</v>
      </c>
      <c r="D15" cm="1">
        <f t="array" ref="D15">_xlfn.XLOOKUP(A15,'2022'!A15:$A$25,'2022'!O15:$O$25)</f>
        <v>56</v>
      </c>
      <c r="G15" s="56" t="s">
        <v>13</v>
      </c>
      <c r="H15" s="55">
        <v>237</v>
      </c>
      <c r="I15" s="55">
        <v>158</v>
      </c>
    </row>
    <row r="16" spans="1:9" ht="19.2" x14ac:dyDescent="0.3">
      <c r="A16" t="s">
        <v>28</v>
      </c>
      <c r="B16" t="s">
        <v>32</v>
      </c>
      <c r="C16">
        <v>70</v>
      </c>
      <c r="D16" cm="1">
        <f t="array" ref="D16">_xlfn.XLOOKUP(A16,'2022'!A16:$A$25,'2022'!O16:$O$25)</f>
        <v>39</v>
      </c>
      <c r="G16" s="57"/>
    </row>
    <row r="17" spans="1:9" x14ac:dyDescent="0.3">
      <c r="A17" t="s">
        <v>20</v>
      </c>
      <c r="B17" t="s">
        <v>33</v>
      </c>
      <c r="C17">
        <v>73</v>
      </c>
      <c r="D17" cm="1">
        <f t="array" ref="D17">_xlfn.XLOOKUP(A17,'2022'!A17:$A$25,'2022'!O17:$O$25)</f>
        <v>41</v>
      </c>
      <c r="G17" s="25"/>
    </row>
    <row r="18" spans="1:9" x14ac:dyDescent="0.3">
      <c r="A18" t="s">
        <v>28</v>
      </c>
      <c r="B18" t="s">
        <v>34</v>
      </c>
      <c r="C18">
        <v>64</v>
      </c>
      <c r="D18" cm="1">
        <f t="array" ref="D18">_xlfn.XLOOKUP(A18,'2022'!A18:$A$25,'2022'!O18:$O$25)</f>
        <v>32</v>
      </c>
      <c r="G18" s="25"/>
    </row>
    <row r="19" spans="1:9" x14ac:dyDescent="0.3">
      <c r="A19" t="s">
        <v>18</v>
      </c>
      <c r="B19" t="s">
        <v>35</v>
      </c>
      <c r="C19">
        <v>65</v>
      </c>
      <c r="D19" cm="1">
        <f t="array" ref="D19">_xlfn.XLOOKUP(A19,'2022'!A19:$A$25,'2022'!O19:$O$25)</f>
        <v>38</v>
      </c>
      <c r="G19" s="25"/>
    </row>
    <row r="20" spans="1:9" x14ac:dyDescent="0.3">
      <c r="A20" t="s">
        <v>28</v>
      </c>
      <c r="B20" t="s">
        <v>36</v>
      </c>
      <c r="C20">
        <v>66</v>
      </c>
      <c r="D20" cm="1">
        <f t="array" ref="D20">_xlfn.XLOOKUP(A20,'2022'!A20:$A$25,'2022'!O20:$O$25)</f>
        <v>38</v>
      </c>
      <c r="G20" s="25"/>
    </row>
    <row r="21" spans="1:9" x14ac:dyDescent="0.3">
      <c r="A21" t="s">
        <v>15</v>
      </c>
      <c r="B21" t="s">
        <v>37</v>
      </c>
      <c r="C21">
        <v>65</v>
      </c>
      <c r="D21" cm="1">
        <f t="array" ref="D21">_xlfn.XLOOKUP(A21,'2022'!A21:$A$25,'2022'!O21:$O$25)</f>
        <v>36</v>
      </c>
      <c r="G21" s="25"/>
    </row>
    <row r="22" spans="1:9" x14ac:dyDescent="0.3">
      <c r="A22" t="s">
        <v>18</v>
      </c>
      <c r="B22" t="s">
        <v>38</v>
      </c>
      <c r="C22">
        <v>61</v>
      </c>
      <c r="D22" cm="1">
        <f t="array" ref="D22">_xlfn.XLOOKUP(A22,'2022'!A22:$A$25,'2022'!O22:$O$25)</f>
        <v>42</v>
      </c>
      <c r="G22" s="25"/>
    </row>
    <row r="23" spans="1:9" x14ac:dyDescent="0.3">
      <c r="A23" t="s">
        <v>28</v>
      </c>
      <c r="B23" t="s">
        <v>39</v>
      </c>
      <c r="C23">
        <v>46</v>
      </c>
      <c r="D23" cm="1">
        <f t="array" ref="D23">_xlfn.XLOOKUP(A23,'2022'!A23:$A$25,'2022'!O23:$O$25)</f>
        <v>27</v>
      </c>
      <c r="G23" s="25"/>
    </row>
    <row r="24" spans="1:9" x14ac:dyDescent="0.3">
      <c r="A24" t="s">
        <v>15</v>
      </c>
      <c r="B24" t="s">
        <v>40</v>
      </c>
      <c r="C24">
        <v>54</v>
      </c>
      <c r="D24" cm="1">
        <f t="array" ref="D24">_xlfn.XLOOKUP(A24,'2022'!A24:$A$25,'2022'!O24:$O$25)</f>
        <v>33</v>
      </c>
      <c r="G24" s="25"/>
    </row>
    <row r="25" spans="1:9" x14ac:dyDescent="0.3">
      <c r="A25" t="s">
        <v>18</v>
      </c>
      <c r="B25" t="s">
        <v>41</v>
      </c>
      <c r="C25">
        <v>40</v>
      </c>
      <c r="D25" cm="1">
        <f t="array" ref="D25">_xlfn.XLOOKUP(A25,'2022'!A25:$A$25,'2022'!O25:$O$25)</f>
        <v>16</v>
      </c>
      <c r="G25" s="25"/>
    </row>
    <row r="26" spans="1:9" x14ac:dyDescent="0.3">
      <c r="A26" t="s">
        <v>15</v>
      </c>
      <c r="B26" t="s">
        <v>45</v>
      </c>
      <c r="C26">
        <v>49</v>
      </c>
      <c r="G26" s="25"/>
    </row>
    <row r="30" spans="1:9" x14ac:dyDescent="0.3">
      <c r="A30" s="53" t="s">
        <v>94</v>
      </c>
      <c r="B30" s="53"/>
      <c r="C30" s="53"/>
      <c r="D30" s="53"/>
    </row>
    <row r="31" spans="1:9" x14ac:dyDescent="0.3">
      <c r="A31" s="22"/>
      <c r="B31" s="22"/>
      <c r="C31" s="22"/>
      <c r="D31" s="22"/>
    </row>
    <row r="32" spans="1:9" x14ac:dyDescent="0.3">
      <c r="A32" s="34" t="s">
        <v>0</v>
      </c>
      <c r="B32" s="22" t="s">
        <v>1</v>
      </c>
      <c r="C32" s="22">
        <v>2023</v>
      </c>
      <c r="D32" s="22">
        <v>2022</v>
      </c>
      <c r="G32" s="33" t="s">
        <v>108</v>
      </c>
      <c r="H32">
        <v>2023</v>
      </c>
      <c r="I32">
        <v>2022</v>
      </c>
    </row>
    <row r="33" spans="1:9" ht="19.2" x14ac:dyDescent="0.3">
      <c r="A33" t="s">
        <v>15</v>
      </c>
      <c r="B33" t="s">
        <v>16</v>
      </c>
      <c r="C33" s="35" cm="1">
        <f t="array" ref="C33">_xlfn.XLOOKUP(A33,'2023'!A1:$A$26,'2023'!AB1:$AB$26)</f>
        <v>4374000</v>
      </c>
      <c r="D33" s="25" cm="1">
        <f t="array" ref="D33">_xlfn.XLOOKUP(A33,'2022'!A1:$A$25,'2022'!AB1:$AB$25)</f>
        <v>4026000</v>
      </c>
      <c r="G33" s="13" t="s">
        <v>2</v>
      </c>
      <c r="H33" s="58">
        <v>2100000</v>
      </c>
      <c r="I33" s="58">
        <v>1584000</v>
      </c>
    </row>
    <row r="34" spans="1:9" ht="19.2" x14ac:dyDescent="0.3">
      <c r="A34" t="s">
        <v>18</v>
      </c>
      <c r="B34" t="s">
        <v>19</v>
      </c>
      <c r="C34" s="35" cm="1">
        <f t="array" ref="C34">_xlfn.XLOOKUP(A34,'2023'!A2:$A$26,'2023'!AB2:$AB$26)</f>
        <v>2528000</v>
      </c>
      <c r="D34" s="25" cm="1">
        <f t="array" ref="D34">_xlfn.XLOOKUP(A34,'2022'!A2:$A$25,'2022'!AB2:$AB$25)</f>
        <v>2180000</v>
      </c>
      <c r="G34" s="13" t="s">
        <v>3</v>
      </c>
      <c r="H34" s="58">
        <v>1572000</v>
      </c>
      <c r="I34" s="58">
        <v>864000</v>
      </c>
    </row>
    <row r="35" spans="1:9" ht="19.2" x14ac:dyDescent="0.3">
      <c r="A35" t="s">
        <v>20</v>
      </c>
      <c r="B35" t="s">
        <v>21</v>
      </c>
      <c r="C35" s="35" cm="1">
        <f t="array" ref="C35">_xlfn.XLOOKUP(A35,'2023'!A3:$A$26,'2023'!AB3:$AB$26)</f>
        <v>2178000</v>
      </c>
      <c r="D35" s="25" cm="1">
        <f t="array" ref="D35">_xlfn.XLOOKUP(A35,'2022'!A3:$A$25,'2022'!AB3:$AB$25)</f>
        <v>1830000</v>
      </c>
      <c r="G35" s="13" t="s">
        <v>4</v>
      </c>
      <c r="H35" s="58">
        <v>2956000</v>
      </c>
      <c r="I35" s="58">
        <v>2172000</v>
      </c>
    </row>
    <row r="36" spans="1:9" ht="19.2" x14ac:dyDescent="0.3">
      <c r="A36" t="s">
        <v>18</v>
      </c>
      <c r="B36" t="s">
        <v>22</v>
      </c>
      <c r="C36" s="35" cm="1">
        <f t="array" ref="C36">_xlfn.XLOOKUP(A36,'2023'!A4:$A$26,'2023'!AB4:$AB$26)</f>
        <v>2528000</v>
      </c>
      <c r="D36" s="25" cm="1">
        <f t="array" ref="D36">_xlfn.XLOOKUP(A36,'2022'!A4:$A$25,'2022'!AB4:$AB$25)</f>
        <v>2180000</v>
      </c>
      <c r="G36" s="13" t="s">
        <v>5</v>
      </c>
      <c r="H36" s="58">
        <v>2496000</v>
      </c>
      <c r="I36" s="58">
        <v>1992000</v>
      </c>
    </row>
    <row r="37" spans="1:9" ht="19.2" x14ac:dyDescent="0.3">
      <c r="A37" t="s">
        <v>15</v>
      </c>
      <c r="B37" t="s">
        <v>23</v>
      </c>
      <c r="C37" s="35" cm="1">
        <f t="array" ref="C37">_xlfn.XLOOKUP(A37,'2023'!A5:$A$26,'2023'!AB5:$AB$26)</f>
        <v>1542000</v>
      </c>
      <c r="D37" s="25" cm="1">
        <f t="array" ref="D37">_xlfn.XLOOKUP(A37,'2022'!A5:$A$25,'2022'!AB5:$AB$25)</f>
        <v>1194000</v>
      </c>
      <c r="G37" s="13" t="s">
        <v>6</v>
      </c>
      <c r="H37" s="58">
        <v>1890000</v>
      </c>
      <c r="I37" s="58">
        <v>1040000</v>
      </c>
    </row>
    <row r="38" spans="1:9" ht="19.2" x14ac:dyDescent="0.3">
      <c r="A38" t="s">
        <v>18</v>
      </c>
      <c r="B38" t="s">
        <v>24</v>
      </c>
      <c r="C38" s="35" cm="1">
        <f t="array" ref="C38">_xlfn.XLOOKUP(A38,'2023'!A6:$A$26,'2023'!AB6:$AB$26)</f>
        <v>2450000</v>
      </c>
      <c r="D38" s="25" cm="1">
        <f t="array" ref="D38">_xlfn.XLOOKUP(A38,'2022'!A6:$A$25,'2022'!AB6:$AB$25)</f>
        <v>2114000</v>
      </c>
      <c r="G38" s="13" t="s">
        <v>7</v>
      </c>
      <c r="H38" s="58">
        <v>1540000</v>
      </c>
      <c r="I38" s="58">
        <v>1320000</v>
      </c>
    </row>
    <row r="39" spans="1:9" ht="19.2" x14ac:dyDescent="0.3">
      <c r="A39" t="s">
        <v>20</v>
      </c>
      <c r="B39" t="s">
        <v>25</v>
      </c>
      <c r="C39" s="35" cm="1">
        <f t="array" ref="C39">_xlfn.XLOOKUP(A39,'2023'!A7:$A$26,'2023'!AB7:$AB$26)</f>
        <v>1294000</v>
      </c>
      <c r="D39" s="25" cm="1">
        <f t="array" ref="D39">_xlfn.XLOOKUP(A39,'2022'!A7:$A$25,'2022'!AB7:$AB$25)</f>
        <v>986000</v>
      </c>
      <c r="G39" s="13" t="s">
        <v>8</v>
      </c>
      <c r="H39" s="58">
        <v>3480000</v>
      </c>
      <c r="I39" s="58">
        <v>2340000</v>
      </c>
    </row>
    <row r="40" spans="1:9" ht="19.2" x14ac:dyDescent="0.3">
      <c r="A40" t="s">
        <v>18</v>
      </c>
      <c r="B40" t="s">
        <v>26</v>
      </c>
      <c r="C40" s="35" cm="1">
        <f t="array" ref="C40">_xlfn.XLOOKUP(A40,'2023'!A8:$A$26,'2023'!AB8:$AB$26)</f>
        <v>1366000</v>
      </c>
      <c r="D40" s="25" cm="1">
        <f t="array" ref="D40">_xlfn.XLOOKUP(A40,'2022'!A8:$A$25,'2022'!AB8:$AB$25)</f>
        <v>1018000</v>
      </c>
      <c r="G40" s="13" t="s">
        <v>9</v>
      </c>
      <c r="H40" s="58">
        <v>1448000</v>
      </c>
      <c r="I40" s="58">
        <v>850000</v>
      </c>
    </row>
    <row r="41" spans="1:9" ht="19.2" x14ac:dyDescent="0.3">
      <c r="A41" t="s">
        <v>15</v>
      </c>
      <c r="B41" t="s">
        <v>27</v>
      </c>
      <c r="C41" s="35" cm="1">
        <f t="array" ref="C41">_xlfn.XLOOKUP(A41,'2023'!A9:$A$26,'2023'!AB9:$AB$26)</f>
        <v>1112000</v>
      </c>
      <c r="D41" s="25" cm="1">
        <f t="array" ref="D41">_xlfn.XLOOKUP(A41,'2022'!A9:$A$25,'2022'!AB9:$AB$25)</f>
        <v>764000</v>
      </c>
      <c r="G41" s="13" t="s">
        <v>10</v>
      </c>
      <c r="H41" s="58">
        <v>2396000</v>
      </c>
      <c r="I41" s="58">
        <v>2076000</v>
      </c>
    </row>
    <row r="42" spans="1:9" ht="19.2" x14ac:dyDescent="0.3">
      <c r="A42" t="s">
        <v>28</v>
      </c>
      <c r="B42" t="s">
        <v>29</v>
      </c>
      <c r="C42" s="35" cm="1">
        <f t="array" ref="C42">_xlfn.XLOOKUP(A42,'2023'!A10:$A$26,'2023'!AB10:$AB$26)</f>
        <v>1066000</v>
      </c>
      <c r="D42" s="25" cm="1">
        <f t="array" ref="D42">_xlfn.XLOOKUP(A42,'2022'!A10:$A$25,'2022'!AB10:$AB$25)</f>
        <v>748000</v>
      </c>
      <c r="G42" s="13" t="s">
        <v>11</v>
      </c>
      <c r="H42" s="58">
        <v>2268000</v>
      </c>
      <c r="I42" s="58">
        <v>1956000</v>
      </c>
    </row>
    <row r="43" spans="1:9" ht="19.2" x14ac:dyDescent="0.3">
      <c r="A43" t="s">
        <v>20</v>
      </c>
      <c r="B43" t="s">
        <v>30</v>
      </c>
      <c r="C43" s="35" cm="1">
        <f t="array" ref="C43">_xlfn.XLOOKUP(A43,'2023'!A11:$A$26,'2023'!AB11:$AB$26)</f>
        <v>1054000</v>
      </c>
      <c r="D43" s="25" cm="1">
        <f t="array" ref="D43">_xlfn.XLOOKUP(A43,'2022'!A11:$A$25,'2022'!AB11:$AB$25)</f>
        <v>730000</v>
      </c>
      <c r="G43" s="13" t="s">
        <v>12</v>
      </c>
      <c r="H43" s="58">
        <v>3724000</v>
      </c>
      <c r="I43" s="58">
        <v>3156000</v>
      </c>
    </row>
    <row r="44" spans="1:9" ht="19.2" x14ac:dyDescent="0.3">
      <c r="A44" t="s">
        <v>18</v>
      </c>
      <c r="B44" t="s">
        <v>31</v>
      </c>
      <c r="C44" s="35" cm="1">
        <f t="array" ref="C44">_xlfn.XLOOKUP(A44,'2023'!A12:$A$26,'2023'!AB12:$AB$26)</f>
        <v>952000</v>
      </c>
      <c r="D44" s="25" cm="1">
        <f t="array" ref="D44">_xlfn.XLOOKUP(A44,'2022'!A12:$A$25,'2022'!AB12:$AB$25)</f>
        <v>628000</v>
      </c>
      <c r="G44" s="56" t="s">
        <v>13</v>
      </c>
      <c r="H44" s="58">
        <v>2360000</v>
      </c>
      <c r="I44" s="58">
        <v>1580000</v>
      </c>
    </row>
    <row r="45" spans="1:9" ht="15.6" x14ac:dyDescent="0.3">
      <c r="A45" t="s">
        <v>28</v>
      </c>
      <c r="B45" t="s">
        <v>32</v>
      </c>
      <c r="C45" s="35" cm="1">
        <f t="array" ref="C45">_xlfn.XLOOKUP(A45,'2023'!A13:$A$26,'2023'!AB13:$AB$26)</f>
        <v>1066000</v>
      </c>
      <c r="D45" s="25" cm="1">
        <f t="array" ref="D45">_xlfn.XLOOKUP(A45,'2022'!A13:$A$25,'2022'!AB13:$AB$25)</f>
        <v>748000</v>
      </c>
    </row>
    <row r="46" spans="1:9" ht="15.6" x14ac:dyDescent="0.3">
      <c r="A46" t="s">
        <v>20</v>
      </c>
      <c r="B46" t="s">
        <v>33</v>
      </c>
      <c r="C46" s="35" cm="1">
        <f t="array" ref="C46">_xlfn.XLOOKUP(A46,'2023'!A14:$A$26,'2023'!AB14:$AB$26)</f>
        <v>1054000</v>
      </c>
      <c r="D46" s="25" cm="1">
        <f t="array" ref="D46">_xlfn.XLOOKUP(A46,'2022'!A14:$A$25,'2022'!AB14:$AB$25)</f>
        <v>730000</v>
      </c>
    </row>
    <row r="47" spans="1:9" ht="15.6" x14ac:dyDescent="0.3">
      <c r="A47" t="s">
        <v>28</v>
      </c>
      <c r="B47" t="s">
        <v>34</v>
      </c>
      <c r="C47" s="35" cm="1">
        <f t="array" ref="C47">_xlfn.XLOOKUP(A47,'2023'!A15:$A$26,'2023'!AB15:$AB$26)</f>
        <v>772000</v>
      </c>
      <c r="D47" s="25" cm="1">
        <f t="array" ref="D47">_xlfn.XLOOKUP(A47,'2022'!A15:$A$25,'2022'!AB15:$AB$25)</f>
        <v>436000</v>
      </c>
    </row>
    <row r="48" spans="1:9" ht="15.6" x14ac:dyDescent="0.3">
      <c r="A48" t="s">
        <v>18</v>
      </c>
      <c r="B48" t="s">
        <v>35</v>
      </c>
      <c r="C48" s="35" cm="1">
        <f t="array" ref="C48">_xlfn.XLOOKUP(A48,'2023'!A16:$A$26,'2023'!AB16:$AB$26)</f>
        <v>744000</v>
      </c>
      <c r="D48" s="25" cm="1">
        <f t="array" ref="D48">_xlfn.XLOOKUP(A48,'2022'!A16:$A$25,'2022'!AB16:$AB$25)</f>
        <v>448000</v>
      </c>
    </row>
    <row r="49" spans="1:4" ht="15.6" x14ac:dyDescent="0.3">
      <c r="A49" t="s">
        <v>28</v>
      </c>
      <c r="B49" t="s">
        <v>36</v>
      </c>
      <c r="C49" s="35" cm="1">
        <f t="array" ref="C49">_xlfn.XLOOKUP(A49,'2023'!A17:$A$26,'2023'!AB17:$AB$26)</f>
        <v>706000</v>
      </c>
      <c r="D49" s="25" cm="1">
        <f t="array" ref="D49">_xlfn.XLOOKUP(A49,'2022'!A17:$A$25,'2022'!AB17:$AB$25)</f>
        <v>358000</v>
      </c>
    </row>
    <row r="50" spans="1:4" ht="15.6" x14ac:dyDescent="0.3">
      <c r="A50" t="s">
        <v>15</v>
      </c>
      <c r="B50" t="s">
        <v>37</v>
      </c>
      <c r="C50" s="35" cm="1">
        <f t="array" ref="C50">_xlfn.XLOOKUP(A50,'2023'!A18:$A$26,'2023'!AB18:$AB$26)</f>
        <v>736000</v>
      </c>
      <c r="D50" s="25" cm="1">
        <f t="array" ref="D50">_xlfn.XLOOKUP(A50,'2022'!A18:$A$25,'2022'!AB18:$AB$25)</f>
        <v>420000</v>
      </c>
    </row>
    <row r="51" spans="1:4" ht="15.6" x14ac:dyDescent="0.3">
      <c r="A51" t="s">
        <v>18</v>
      </c>
      <c r="B51" t="s">
        <v>38</v>
      </c>
      <c r="C51" s="35" cm="1">
        <f t="array" ref="C51">_xlfn.XLOOKUP(A51,'2023'!A19:$A$26,'2023'!AB19:$AB$26)</f>
        <v>744000</v>
      </c>
      <c r="D51" s="25" cm="1">
        <f t="array" ref="D51">_xlfn.XLOOKUP(A51,'2022'!A19:$A$25,'2022'!AB19:$AB$25)</f>
        <v>448000</v>
      </c>
    </row>
    <row r="52" spans="1:4" ht="15.6" x14ac:dyDescent="0.3">
      <c r="A52" t="s">
        <v>28</v>
      </c>
      <c r="B52" t="s">
        <v>39</v>
      </c>
      <c r="C52" s="35" cm="1">
        <f t="array" ref="C52">_xlfn.XLOOKUP(A52,'2023'!A20:$A$26,'2023'!AB20:$AB$26)</f>
        <v>720000</v>
      </c>
      <c r="D52" s="25" cm="1">
        <f t="array" ref="D52">_xlfn.XLOOKUP(A52,'2022'!A20:$A$25,'2022'!AB20:$AB$25)</f>
        <v>412000</v>
      </c>
    </row>
    <row r="53" spans="1:4" ht="15.6" x14ac:dyDescent="0.3">
      <c r="A53" t="s">
        <v>15</v>
      </c>
      <c r="B53" t="s">
        <v>40</v>
      </c>
      <c r="C53" s="35" cm="1">
        <f t="array" ref="C53">_xlfn.XLOOKUP(A53,'2023'!A21:$A$26,'2023'!AB21:$AB$26)</f>
        <v>736000</v>
      </c>
      <c r="D53" s="25" cm="1">
        <f t="array" ref="D53">_xlfn.XLOOKUP(A53,'2022'!A21:$A$25,'2022'!AB21:$AB$25)</f>
        <v>420000</v>
      </c>
    </row>
    <row r="54" spans="1:4" ht="15.6" x14ac:dyDescent="0.3">
      <c r="A54" t="s">
        <v>18</v>
      </c>
      <c r="B54" t="s">
        <v>41</v>
      </c>
      <c r="C54" s="35" cm="1">
        <f t="array" ref="C54">_xlfn.XLOOKUP(A54,'2023'!A22:$A$26,'2023'!AB22:$AB$26)</f>
        <v>688000</v>
      </c>
      <c r="D54" s="25" cm="1">
        <f t="array" ref="D54">_xlfn.XLOOKUP(A54,'2022'!A22:$A$25,'2022'!AB22:$AB$25)</f>
        <v>470000</v>
      </c>
    </row>
    <row r="55" spans="1:4" ht="15.6" x14ac:dyDescent="0.3">
      <c r="A55" t="s">
        <v>15</v>
      </c>
      <c r="B55" t="s">
        <v>45</v>
      </c>
      <c r="C55" s="35" cm="1">
        <f t="array" ref="C55">_xlfn.XLOOKUP(A55,'2023'!A23:$A$26,'2023'!AB23:$AB$26)</f>
        <v>604000</v>
      </c>
      <c r="D55" s="25"/>
    </row>
  </sheetData>
  <mergeCells count="2">
    <mergeCell ref="A30:D30"/>
    <mergeCell ref="A2:D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6010-6123-4926-A46C-5F80B171142A}">
  <dimension ref="A1:E26"/>
  <sheetViews>
    <sheetView workbookViewId="0">
      <selection activeCell="K21" sqref="K21"/>
    </sheetView>
  </sheetViews>
  <sheetFormatPr defaultRowHeight="14.4" x14ac:dyDescent="0.3"/>
  <cols>
    <col min="1" max="1" width="14.88671875" customWidth="1"/>
    <col min="2" max="2" width="14.109375" customWidth="1"/>
    <col min="3" max="3" width="15.88671875" customWidth="1"/>
    <col min="4" max="4" width="13.5546875" customWidth="1"/>
    <col min="5" max="5" width="16.44140625" customWidth="1"/>
  </cols>
  <sheetData>
    <row r="1" spans="1:5" ht="15.6" x14ac:dyDescent="0.3">
      <c r="A1" s="51" t="s">
        <v>101</v>
      </c>
      <c r="B1" s="52"/>
      <c r="D1" s="51" t="s">
        <v>102</v>
      </c>
      <c r="E1" s="52"/>
    </row>
    <row r="3" spans="1:5" x14ac:dyDescent="0.3">
      <c r="A3" s="27" t="s">
        <v>100</v>
      </c>
      <c r="B3" t="s">
        <v>43</v>
      </c>
      <c r="D3" s="27" t="s">
        <v>100</v>
      </c>
      <c r="E3" t="s">
        <v>43</v>
      </c>
    </row>
    <row r="4" spans="1:5" x14ac:dyDescent="0.3">
      <c r="A4" s="28" t="s">
        <v>16</v>
      </c>
      <c r="B4" s="30">
        <v>4374000</v>
      </c>
      <c r="D4" s="28" t="s">
        <v>16</v>
      </c>
      <c r="E4" s="30">
        <v>4026000</v>
      </c>
    </row>
    <row r="5" spans="1:5" x14ac:dyDescent="0.3">
      <c r="A5" s="28" t="s">
        <v>19</v>
      </c>
      <c r="B5" s="30">
        <v>2528000</v>
      </c>
      <c r="D5" s="28" t="s">
        <v>19</v>
      </c>
      <c r="E5" s="30">
        <v>2180000</v>
      </c>
    </row>
    <row r="6" spans="1:5" x14ac:dyDescent="0.3">
      <c r="A6" s="28" t="s">
        <v>22</v>
      </c>
      <c r="B6" s="30">
        <v>2450000</v>
      </c>
      <c r="D6" s="28" t="s">
        <v>22</v>
      </c>
      <c r="E6" s="30">
        <v>2114000</v>
      </c>
    </row>
    <row r="7" spans="1:5" x14ac:dyDescent="0.3">
      <c r="A7" s="28" t="s">
        <v>21</v>
      </c>
      <c r="B7" s="30">
        <v>2178000</v>
      </c>
      <c r="D7" s="28" t="s">
        <v>21</v>
      </c>
      <c r="E7" s="30">
        <v>1830000</v>
      </c>
    </row>
    <row r="8" spans="1:5" x14ac:dyDescent="0.3">
      <c r="A8" s="28" t="s">
        <v>23</v>
      </c>
      <c r="B8" s="30">
        <v>1542000</v>
      </c>
      <c r="D8" s="28" t="s">
        <v>23</v>
      </c>
      <c r="E8" s="30">
        <v>1194000</v>
      </c>
    </row>
    <row r="9" spans="1:5" x14ac:dyDescent="0.3">
      <c r="A9" s="28" t="s">
        <v>24</v>
      </c>
      <c r="B9" s="30">
        <v>1366000</v>
      </c>
      <c r="D9" s="28" t="s">
        <v>24</v>
      </c>
      <c r="E9" s="30">
        <v>1018000</v>
      </c>
    </row>
    <row r="10" spans="1:5" x14ac:dyDescent="0.3">
      <c r="A10" s="28" t="s">
        <v>25</v>
      </c>
      <c r="B10" s="30">
        <v>1294000</v>
      </c>
      <c r="D10" s="28" t="s">
        <v>25</v>
      </c>
      <c r="E10" s="30">
        <v>986000</v>
      </c>
    </row>
    <row r="11" spans="1:5" x14ac:dyDescent="0.3">
      <c r="A11" s="28" t="s">
        <v>26</v>
      </c>
      <c r="B11" s="30">
        <v>1182000</v>
      </c>
      <c r="D11" s="28" t="s">
        <v>26</v>
      </c>
      <c r="E11" s="30">
        <v>854000</v>
      </c>
    </row>
    <row r="12" spans="1:5" x14ac:dyDescent="0.3">
      <c r="A12" s="28" t="s">
        <v>27</v>
      </c>
      <c r="B12" s="30">
        <v>1112000</v>
      </c>
      <c r="D12" s="28" t="s">
        <v>27</v>
      </c>
      <c r="E12" s="30">
        <v>764000</v>
      </c>
    </row>
    <row r="13" spans="1:5" x14ac:dyDescent="0.3">
      <c r="A13" s="28" t="s">
        <v>29</v>
      </c>
      <c r="B13" s="30">
        <v>1066000</v>
      </c>
      <c r="D13" s="28" t="s">
        <v>29</v>
      </c>
      <c r="E13" s="30">
        <v>748000</v>
      </c>
    </row>
    <row r="14" spans="1:5" x14ac:dyDescent="0.3">
      <c r="A14" s="28" t="s">
        <v>30</v>
      </c>
      <c r="B14" s="30">
        <v>1054000</v>
      </c>
      <c r="D14" s="28" t="s">
        <v>30</v>
      </c>
      <c r="E14" s="30">
        <v>730000</v>
      </c>
    </row>
    <row r="15" spans="1:5" x14ac:dyDescent="0.3">
      <c r="A15" s="28" t="s">
        <v>31</v>
      </c>
      <c r="B15" s="30">
        <v>952000</v>
      </c>
      <c r="D15" s="28" t="s">
        <v>31</v>
      </c>
      <c r="E15" s="30">
        <v>628000</v>
      </c>
    </row>
    <row r="16" spans="1:5" x14ac:dyDescent="0.3">
      <c r="A16" s="28" t="s">
        <v>33</v>
      </c>
      <c r="B16" s="30">
        <v>826000</v>
      </c>
      <c r="D16" s="28" t="s">
        <v>33</v>
      </c>
      <c r="E16" s="30">
        <v>478000</v>
      </c>
    </row>
    <row r="17" spans="1:5" x14ac:dyDescent="0.3">
      <c r="A17" s="28" t="s">
        <v>32</v>
      </c>
      <c r="B17" s="30">
        <v>772000</v>
      </c>
      <c r="D17" s="28" t="s">
        <v>38</v>
      </c>
      <c r="E17" s="30">
        <v>470000</v>
      </c>
    </row>
    <row r="18" spans="1:5" x14ac:dyDescent="0.3">
      <c r="A18" s="28" t="s">
        <v>35</v>
      </c>
      <c r="B18" s="30">
        <v>744000</v>
      </c>
      <c r="D18" s="28" t="s">
        <v>35</v>
      </c>
      <c r="E18" s="30">
        <v>448000</v>
      </c>
    </row>
    <row r="19" spans="1:5" x14ac:dyDescent="0.3">
      <c r="A19" s="28" t="s">
        <v>37</v>
      </c>
      <c r="B19" s="30">
        <v>736000</v>
      </c>
      <c r="D19" s="28" t="s">
        <v>32</v>
      </c>
      <c r="E19" s="30">
        <v>436000</v>
      </c>
    </row>
    <row r="20" spans="1:5" x14ac:dyDescent="0.3">
      <c r="A20" s="28" t="s">
        <v>36</v>
      </c>
      <c r="B20" s="30">
        <v>720000</v>
      </c>
      <c r="D20" s="28" t="s">
        <v>37</v>
      </c>
      <c r="E20" s="30">
        <v>420000</v>
      </c>
    </row>
    <row r="21" spans="1:5" x14ac:dyDescent="0.3">
      <c r="A21" s="28" t="s">
        <v>34</v>
      </c>
      <c r="B21" s="30">
        <v>706000</v>
      </c>
      <c r="D21" s="28" t="s">
        <v>36</v>
      </c>
      <c r="E21" s="30">
        <v>412000</v>
      </c>
    </row>
    <row r="22" spans="1:5" x14ac:dyDescent="0.3">
      <c r="A22" s="28" t="s">
        <v>38</v>
      </c>
      <c r="B22" s="30">
        <v>688000</v>
      </c>
      <c r="D22" s="28" t="s">
        <v>40</v>
      </c>
      <c r="E22" s="30">
        <v>366000</v>
      </c>
    </row>
    <row r="23" spans="1:5" x14ac:dyDescent="0.3">
      <c r="A23" s="28" t="s">
        <v>40</v>
      </c>
      <c r="B23" s="30">
        <v>604000</v>
      </c>
      <c r="D23" s="28" t="s">
        <v>34</v>
      </c>
      <c r="E23" s="30">
        <v>358000</v>
      </c>
    </row>
    <row r="24" spans="1:5" x14ac:dyDescent="0.3">
      <c r="A24" s="28" t="s">
        <v>39</v>
      </c>
      <c r="B24" s="30">
        <v>514000</v>
      </c>
      <c r="D24" s="28" t="s">
        <v>39</v>
      </c>
      <c r="E24" s="30">
        <v>300000</v>
      </c>
    </row>
    <row r="25" spans="1:5" x14ac:dyDescent="0.3">
      <c r="A25" s="28" t="s">
        <v>41</v>
      </c>
      <c r="B25" s="30">
        <v>430000</v>
      </c>
      <c r="D25" s="28" t="s">
        <v>41</v>
      </c>
      <c r="E25" s="30">
        <v>170000</v>
      </c>
    </row>
    <row r="26" spans="1:5" x14ac:dyDescent="0.3">
      <c r="A26" s="28" t="s">
        <v>45</v>
      </c>
      <c r="B26" s="30">
        <v>392000</v>
      </c>
    </row>
  </sheetData>
  <mergeCells count="2">
    <mergeCell ref="A1:B1"/>
    <mergeCell ref="D1:E1"/>
  </mergeCells>
  <conditionalFormatting pivot="1" sqref="E4:E2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{0ECDF1B9-C8E7-4B0F-93A6-8164B0B7A9EB}</x14:id>
        </ext>
      </extLst>
    </cfRule>
  </conditionalFormatting>
  <conditionalFormatting pivot="1" sqref="B4:B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{065DEA9B-19BF-4534-84DF-B4C80956BFC9}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ECDF1B9-C8E7-4B0F-93A6-8164B0B7A9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E4:E25</xm:sqref>
        </x14:conditionalFormatting>
        <x14:conditionalFormatting xmlns:xm="http://schemas.microsoft.com/office/excel/2006/main" pivot="1">
          <x14:cfRule type="dataBar" id="{065DEA9B-19BF-4534-84DF-B4C80956BF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B4:B26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EC0D-A850-4026-8D01-CC5A069E231E}">
  <dimension ref="A3:E7"/>
  <sheetViews>
    <sheetView tabSelected="1" topLeftCell="A4" workbookViewId="0">
      <selection activeCell="C12" sqref="C12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2.6640625" bestFit="1" customWidth="1"/>
    <col min="4" max="4" width="7.33203125" customWidth="1"/>
    <col min="5" max="5" width="8" customWidth="1"/>
    <col min="6" max="6" width="12.6640625" bestFit="1" customWidth="1"/>
  </cols>
  <sheetData>
    <row r="3" spans="1:5" x14ac:dyDescent="0.3">
      <c r="A3" s="22" t="s">
        <v>81</v>
      </c>
      <c r="B3" s="22" t="s">
        <v>96</v>
      </c>
      <c r="C3" s="22" t="s">
        <v>97</v>
      </c>
      <c r="D3" s="22" t="s">
        <v>98</v>
      </c>
      <c r="E3" s="22" t="s">
        <v>99</v>
      </c>
    </row>
    <row r="4" spans="1:5" x14ac:dyDescent="0.3">
      <c r="A4" s="28" t="s">
        <v>15</v>
      </c>
      <c r="B4" s="59">
        <v>6770000</v>
      </c>
      <c r="C4" s="59">
        <v>8760000</v>
      </c>
      <c r="D4">
        <v>599</v>
      </c>
      <c r="E4">
        <v>794</v>
      </c>
    </row>
    <row r="5" spans="1:5" x14ac:dyDescent="0.3">
      <c r="A5" s="28" t="s">
        <v>20</v>
      </c>
      <c r="B5" s="59">
        <v>4024000</v>
      </c>
      <c r="C5" s="59">
        <v>5352000</v>
      </c>
      <c r="D5">
        <v>359</v>
      </c>
      <c r="E5">
        <v>481</v>
      </c>
    </row>
    <row r="6" spans="1:5" x14ac:dyDescent="0.3">
      <c r="A6" s="28" t="s">
        <v>18</v>
      </c>
      <c r="B6" s="59">
        <v>7882000</v>
      </c>
      <c r="C6" s="59">
        <v>10340000</v>
      </c>
      <c r="D6">
        <v>703</v>
      </c>
      <c r="E6">
        <v>928</v>
      </c>
    </row>
    <row r="7" spans="1:5" x14ac:dyDescent="0.3">
      <c r="A7" s="28" t="s">
        <v>28</v>
      </c>
      <c r="B7" s="59">
        <v>2254000</v>
      </c>
      <c r="C7" s="59">
        <v>3778000</v>
      </c>
      <c r="D7">
        <v>202</v>
      </c>
      <c r="E7">
        <v>341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F912-339C-4790-93CE-89E71061C137}">
  <dimension ref="A2:D17"/>
  <sheetViews>
    <sheetView workbookViewId="0">
      <selection activeCell="I16" sqref="I16"/>
    </sheetView>
  </sheetViews>
  <sheetFormatPr defaultRowHeight="14.4" x14ac:dyDescent="0.3"/>
  <cols>
    <col min="1" max="2" width="12.5546875" bestFit="1" customWidth="1"/>
    <col min="3" max="3" width="11.6640625" bestFit="1" customWidth="1"/>
    <col min="4" max="4" width="25.5546875" customWidth="1"/>
  </cols>
  <sheetData>
    <row r="2" spans="1:4" x14ac:dyDescent="0.3">
      <c r="B2" s="53" t="s">
        <v>106</v>
      </c>
      <c r="C2" s="53"/>
      <c r="D2" s="53"/>
    </row>
    <row r="4" spans="1:4" x14ac:dyDescent="0.3">
      <c r="A4" s="27" t="s">
        <v>81</v>
      </c>
      <c r="B4" t="s">
        <v>104</v>
      </c>
      <c r="C4" t="s">
        <v>103</v>
      </c>
      <c r="D4" s="22" t="s">
        <v>105</v>
      </c>
    </row>
    <row r="5" spans="1:4" x14ac:dyDescent="0.3">
      <c r="A5" s="28" t="s">
        <v>15</v>
      </c>
      <c r="B5" s="30">
        <v>8760000</v>
      </c>
      <c r="C5">
        <v>6</v>
      </c>
      <c r="D5" s="25">
        <f>GETPIVOTDATA("Total sale",$A$4,"Zone","Zone 1")/GETPIVOTDATA("Total Outlets",$A$4,"Zone","Zone 1")</f>
        <v>1460000</v>
      </c>
    </row>
    <row r="6" spans="1:4" x14ac:dyDescent="0.3">
      <c r="A6" s="28" t="s">
        <v>20</v>
      </c>
      <c r="B6" s="30">
        <v>5352000</v>
      </c>
      <c r="C6">
        <v>4</v>
      </c>
      <c r="D6" s="25">
        <f>GETPIVOTDATA("Total sale",$A$4,"Zone","Zone 2")/GETPIVOTDATA("Total Outlets",$A$4,"Zone","Zone 2")</f>
        <v>1338000</v>
      </c>
    </row>
    <row r="7" spans="1:4" x14ac:dyDescent="0.3">
      <c r="A7" s="28" t="s">
        <v>18</v>
      </c>
      <c r="B7" s="30">
        <v>10340000</v>
      </c>
      <c r="C7">
        <v>8</v>
      </c>
      <c r="D7" s="25">
        <f>GETPIVOTDATA("Total sale",$A$4,"Zone","Zone 3")/GETPIVOTDATA("Total Outlets",$A$4,"Zone","Zone 3")</f>
        <v>1292500</v>
      </c>
    </row>
    <row r="8" spans="1:4" x14ac:dyDescent="0.3">
      <c r="A8" s="28" t="s">
        <v>28</v>
      </c>
      <c r="B8" s="30">
        <v>3778000</v>
      </c>
      <c r="C8">
        <v>5</v>
      </c>
      <c r="D8" s="25">
        <f>GETPIVOTDATA("Total sale",$A$4,"Zone","Zone 4")/GETPIVOTDATA("Total Outlets",$A$4,"Zone","Zone 4")</f>
        <v>755600</v>
      </c>
    </row>
    <row r="11" spans="1:4" x14ac:dyDescent="0.3">
      <c r="B11" s="53" t="s">
        <v>107</v>
      </c>
      <c r="C11" s="53"/>
      <c r="D11" s="53"/>
    </row>
    <row r="13" spans="1:4" x14ac:dyDescent="0.3">
      <c r="A13" s="27" t="s">
        <v>95</v>
      </c>
      <c r="B13" t="s">
        <v>104</v>
      </c>
      <c r="C13" t="s">
        <v>103</v>
      </c>
      <c r="D13" s="22" t="s">
        <v>105</v>
      </c>
    </row>
    <row r="14" spans="1:4" x14ac:dyDescent="0.3">
      <c r="A14" s="28" t="s">
        <v>15</v>
      </c>
      <c r="B14" s="30">
        <v>6770000</v>
      </c>
      <c r="C14">
        <v>5</v>
      </c>
      <c r="D14" s="25">
        <f>GETPIVOTDATA("Total sale",$A$13,"Zone","Zone 1")/GETPIVOTDATA("Total Outlets",$A$13,"Zone","Zone 1")</f>
        <v>1354000</v>
      </c>
    </row>
    <row r="15" spans="1:4" x14ac:dyDescent="0.3">
      <c r="A15" s="28" t="s">
        <v>20</v>
      </c>
      <c r="B15" s="30">
        <v>4024000</v>
      </c>
      <c r="C15">
        <v>4</v>
      </c>
      <c r="D15" s="25">
        <f>GETPIVOTDATA("Total sale",$A$13,"Zone","Zone 2")/GETPIVOTDATA("Total Outlets",$A$13,"Zone","Zone 2")</f>
        <v>1006000</v>
      </c>
    </row>
    <row r="16" spans="1:4" x14ac:dyDescent="0.3">
      <c r="A16" s="28" t="s">
        <v>18</v>
      </c>
      <c r="B16" s="30">
        <v>7882000</v>
      </c>
      <c r="C16">
        <v>8</v>
      </c>
      <c r="D16" s="25">
        <f>GETPIVOTDATA("Total sale",$A$13,"Zone","Zone 3")/GETPIVOTDATA("Total Outlets",$A$13,"Zone","Zone 3")</f>
        <v>985250</v>
      </c>
    </row>
    <row r="17" spans="1:4" x14ac:dyDescent="0.3">
      <c r="A17" s="28" t="s">
        <v>28</v>
      </c>
      <c r="B17" s="30">
        <v>2254000</v>
      </c>
      <c r="C17">
        <v>5</v>
      </c>
      <c r="D17" s="25">
        <f>GETPIVOTDATA("Total sale",$A$13,"Zone","Zone 4")/GETPIVOTDATA("Total Outlets",$A$13,"Zone","Zone 4")</f>
        <v>450800</v>
      </c>
    </row>
  </sheetData>
  <mergeCells count="2">
    <mergeCell ref="B2:D2"/>
    <mergeCell ref="B11:D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5EB-DC45-4A3B-98AE-A0888C889BF1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Questions</vt:lpstr>
      <vt:lpstr>2022</vt:lpstr>
      <vt:lpstr>2023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2021-07-03T12:08:58Z</dcterms:created>
  <dcterms:modified xsi:type="dcterms:W3CDTF">2024-09-28T19:12:21Z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KH392501@wipro.com</vt:lpwstr>
  </property>
  <property fmtid="{D5CDD505-2E9C-101B-9397-08002B2CF9AE}" pid="5" name="MSIP_Label_b9a70571-31c6-4603-80c1-ef2fb871a62a_SetDate">
    <vt:lpwstr>2021-07-03T12:16:46.7915547Z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60ee667f-70a9-4231-ac06-f04afcb209a9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